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istics\Public\2022\PLS\Final Reports\"/>
    </mc:Choice>
  </mc:AlternateContent>
  <xr:revisionPtr revIDLastSave="0" documentId="13_ncr:1_{41772E79-A221-4157-8552-22644E678C07}" xr6:coauthVersionLast="36" xr6:coauthVersionMax="36" xr10:uidLastSave="{00000000-0000-0000-0000-000000000000}"/>
  <bookViews>
    <workbookView xWindow="2310" yWindow="1170" windowWidth="14700" windowHeight="8145" tabRatio="711" firstSheet="11" activeTab="14" xr2:uid="{00000000-000D-0000-FFFF-FFFF00000000}"/>
  </bookViews>
  <sheets>
    <sheet name="General Info" sheetId="2" r:id="rId1"/>
    <sheet name="COVID-19" sheetId="18" r:id="rId2"/>
    <sheet name="Outlets" sheetId="16" r:id="rId3"/>
    <sheet name="Staffing" sheetId="4" r:id="rId4"/>
    <sheet name="Expenditures" sheetId="5" r:id="rId5"/>
    <sheet name="Staff Expenditures" sheetId="6" r:id="rId6"/>
    <sheet name="Materials Expenditures" sheetId="7" r:id="rId7"/>
    <sheet name="Library Income" sheetId="8" r:id="rId8"/>
    <sheet name="Capital" sheetId="9" r:id="rId9"/>
    <sheet name="Hours and Use" sheetId="10" r:id="rId10"/>
    <sheet name="Collections" sheetId="11" r:id="rId11"/>
    <sheet name="Downloadables" sheetId="12" r:id="rId12"/>
    <sheet name="Circulation" sheetId="13" r:id="rId13"/>
    <sheet name="Electronic Resources" sheetId="14" r:id="rId14"/>
    <sheet name="Programs" sheetId="15" r:id="rId15"/>
    <sheet name="5 yr Trends" sheetId="17" r:id="rId16"/>
  </sheets>
  <definedNames>
    <definedName name="_xlnm.Print_Area" localSheetId="1">'COVID-19'!$A$1:$J$35</definedName>
  </definedNames>
  <calcPr calcId="191029"/>
</workbook>
</file>

<file path=xl/calcChain.xml><?xml version="1.0" encoding="utf-8"?>
<calcChain xmlns="http://schemas.openxmlformats.org/spreadsheetml/2006/main">
  <c r="D32" i="7" l="1"/>
  <c r="F32" i="7"/>
  <c r="J32" i="7"/>
  <c r="F9" i="17"/>
  <c r="F8" i="17"/>
  <c r="F7" i="17"/>
  <c r="E35" i="9"/>
  <c r="G5" i="9"/>
  <c r="G31" i="9"/>
  <c r="G29" i="9"/>
  <c r="G27" i="9"/>
  <c r="G23" i="9"/>
  <c r="G19" i="9"/>
  <c r="G32" i="9"/>
  <c r="G22" i="9"/>
  <c r="G20" i="9"/>
  <c r="G18" i="9"/>
  <c r="G14" i="9"/>
  <c r="G12" i="9"/>
  <c r="F11" i="17"/>
  <c r="F6" i="17"/>
  <c r="F5" i="17"/>
  <c r="B33" i="18"/>
  <c r="B32" i="18"/>
  <c r="B31" i="18"/>
  <c r="B30" i="18"/>
  <c r="B29" i="18"/>
  <c r="B28" i="18"/>
  <c r="B27" i="18"/>
  <c r="B26" i="18"/>
  <c r="B23" i="18"/>
  <c r="B22" i="18"/>
  <c r="B21" i="18"/>
  <c r="B20" i="18"/>
  <c r="B19" i="18"/>
  <c r="B18" i="18"/>
  <c r="B17" i="18"/>
  <c r="B14" i="18"/>
  <c r="B13" i="18"/>
  <c r="B12" i="18"/>
  <c r="B11" i="18"/>
  <c r="B10" i="18"/>
  <c r="B9" i="18"/>
  <c r="B6" i="18"/>
  <c r="B5" i="18"/>
  <c r="C11" i="8"/>
  <c r="C13" i="8"/>
  <c r="C15" i="8"/>
  <c r="C19" i="8"/>
  <c r="C21" i="8"/>
  <c r="C7" i="8"/>
  <c r="C12" i="8"/>
  <c r="C6" i="8"/>
  <c r="C10" i="8"/>
  <c r="I35" i="5" l="1"/>
  <c r="G35" i="5"/>
  <c r="E35" i="5"/>
  <c r="E34" i="15" l="1"/>
  <c r="C34" i="15" s="1"/>
  <c r="F34" i="15"/>
  <c r="D34" i="15" s="1"/>
  <c r="E33" i="15"/>
  <c r="C33" i="15" s="1"/>
  <c r="F33" i="15"/>
  <c r="D33" i="15" s="1"/>
  <c r="E31" i="15"/>
  <c r="C31" i="15" s="1"/>
  <c r="F31" i="15"/>
  <c r="D31" i="15" s="1"/>
  <c r="E30" i="15"/>
  <c r="C30" i="15" s="1"/>
  <c r="F30" i="15"/>
  <c r="D30" i="15" s="1"/>
  <c r="F29" i="15"/>
  <c r="D29" i="15" s="1"/>
  <c r="F28" i="15"/>
  <c r="D28" i="15" s="1"/>
  <c r="E28" i="15"/>
  <c r="C28" i="15" s="1"/>
  <c r="E24" i="15"/>
  <c r="C24" i="15" s="1"/>
  <c r="F24" i="15"/>
  <c r="E23" i="15"/>
  <c r="C23" i="15" s="1"/>
  <c r="F23" i="15"/>
  <c r="D23" i="15" s="1"/>
  <c r="E19" i="15"/>
  <c r="C19" i="15" s="1"/>
  <c r="F19" i="15"/>
  <c r="D19" i="15" s="1"/>
  <c r="E18" i="15"/>
  <c r="C18" i="15" s="1"/>
  <c r="F18" i="15"/>
  <c r="E15" i="15"/>
  <c r="F15" i="15"/>
  <c r="E12" i="15"/>
  <c r="C12" i="15" s="1"/>
  <c r="F12" i="15"/>
  <c r="D12" i="15" s="1"/>
  <c r="E11" i="15"/>
  <c r="F11" i="15"/>
  <c r="B12" i="15"/>
  <c r="M12" i="15"/>
  <c r="B13" i="15"/>
  <c r="C13" i="15"/>
  <c r="D13" i="15"/>
  <c r="M13" i="15"/>
  <c r="B14" i="15"/>
  <c r="C14" i="15"/>
  <c r="D14" i="15"/>
  <c r="B15" i="15"/>
  <c r="C15" i="15"/>
  <c r="D15" i="15"/>
  <c r="M15" i="15"/>
  <c r="M11" i="15"/>
  <c r="D27" i="15"/>
  <c r="D21" i="15"/>
  <c r="D11" i="15"/>
  <c r="D32" i="15"/>
  <c r="D24" i="15"/>
  <c r="D22" i="15"/>
  <c r="D20" i="15"/>
  <c r="D18" i="15"/>
  <c r="C32" i="15"/>
  <c r="C22" i="15"/>
  <c r="C20" i="15"/>
  <c r="C29" i="15"/>
  <c r="C27" i="15"/>
  <c r="C21" i="15"/>
  <c r="C11" i="15"/>
  <c r="D10" i="15"/>
  <c r="C10" i="15"/>
  <c r="E10" i="15"/>
  <c r="F10" i="15"/>
  <c r="C7" i="15"/>
  <c r="E7" i="15"/>
  <c r="F7" i="15"/>
  <c r="D7" i="15"/>
  <c r="D6" i="15"/>
  <c r="C6" i="15"/>
  <c r="F6" i="15"/>
  <c r="E6" i="15"/>
  <c r="M34" i="15"/>
  <c r="M33" i="15"/>
  <c r="M32" i="15"/>
  <c r="M31" i="15"/>
  <c r="M30" i="15"/>
  <c r="M29" i="15"/>
  <c r="M28" i="15"/>
  <c r="M27" i="15"/>
  <c r="M24" i="15"/>
  <c r="M23" i="15"/>
  <c r="M22" i="15"/>
  <c r="M21" i="15"/>
  <c r="M20" i="15"/>
  <c r="M19" i="15"/>
  <c r="M18" i="15"/>
  <c r="M10" i="15"/>
  <c r="M7" i="15"/>
  <c r="M6" i="15"/>
  <c r="F10" i="17"/>
  <c r="F13" i="17"/>
  <c r="F12" i="17"/>
  <c r="F4" i="17"/>
  <c r="F3" i="17"/>
  <c r="M35" i="2" l="1"/>
  <c r="N35" i="2"/>
  <c r="E35" i="2"/>
  <c r="E29" i="2"/>
  <c r="B29" i="15" l="1"/>
  <c r="B28" i="15"/>
  <c r="B29" i="14"/>
  <c r="B28" i="14"/>
  <c r="B28" i="13"/>
  <c r="B27" i="13"/>
  <c r="B28" i="12"/>
  <c r="B27" i="12"/>
  <c r="B28" i="11"/>
  <c r="B27" i="11"/>
  <c r="B28" i="10"/>
  <c r="B27" i="10"/>
  <c r="B28" i="9"/>
  <c r="B27" i="9"/>
  <c r="B29" i="8"/>
  <c r="B28" i="8"/>
  <c r="B28" i="7"/>
  <c r="B27" i="7"/>
  <c r="B28" i="4"/>
  <c r="B27" i="4"/>
  <c r="B28" i="5"/>
  <c r="B27" i="5"/>
  <c r="B28" i="6"/>
  <c r="B27" i="6"/>
  <c r="D27" i="2"/>
  <c r="E27" i="2" s="1"/>
  <c r="F12" i="6"/>
  <c r="B9" i="4" l="1"/>
  <c r="F6" i="4" l="1"/>
  <c r="F5" i="4"/>
  <c r="F33" i="4"/>
  <c r="F32" i="4"/>
  <c r="F31" i="4"/>
  <c r="F30" i="4"/>
  <c r="F29" i="4"/>
  <c r="F28" i="4"/>
  <c r="F27" i="4"/>
  <c r="F23" i="4"/>
  <c r="F22" i="4"/>
  <c r="F20" i="4"/>
  <c r="F21" i="4"/>
  <c r="B7" i="15"/>
  <c r="B10" i="15"/>
  <c r="B11" i="15"/>
  <c r="B18" i="15"/>
  <c r="B19" i="15"/>
  <c r="B20" i="15"/>
  <c r="B21" i="15"/>
  <c r="B22" i="15"/>
  <c r="B23" i="15"/>
  <c r="B24" i="15"/>
  <c r="B27" i="15"/>
  <c r="B30" i="15"/>
  <c r="B31" i="15"/>
  <c r="B32" i="15"/>
  <c r="B33" i="15"/>
  <c r="B34" i="15"/>
  <c r="B6" i="15"/>
  <c r="B7" i="14"/>
  <c r="B10" i="14"/>
  <c r="B11" i="14"/>
  <c r="B12" i="14"/>
  <c r="B13" i="14"/>
  <c r="B14" i="14"/>
  <c r="B15" i="14"/>
  <c r="B18" i="14"/>
  <c r="B19" i="14"/>
  <c r="B20" i="14"/>
  <c r="B21" i="14"/>
  <c r="B22" i="14"/>
  <c r="B23" i="14"/>
  <c r="B24" i="14"/>
  <c r="B27" i="14"/>
  <c r="B30" i="14"/>
  <c r="B31" i="14"/>
  <c r="B32" i="14"/>
  <c r="B33" i="14"/>
  <c r="B34" i="14"/>
  <c r="B6" i="14"/>
  <c r="B6" i="13"/>
  <c r="B9" i="13"/>
  <c r="B10" i="13"/>
  <c r="B11" i="13"/>
  <c r="B12" i="13"/>
  <c r="B13" i="13"/>
  <c r="B14" i="13"/>
  <c r="B17" i="13"/>
  <c r="B18" i="13"/>
  <c r="B19" i="13"/>
  <c r="B20" i="13"/>
  <c r="B21" i="13"/>
  <c r="B22" i="13"/>
  <c r="B23" i="13"/>
  <c r="B26" i="13"/>
  <c r="B29" i="13"/>
  <c r="B30" i="13"/>
  <c r="B31" i="13"/>
  <c r="B32" i="13"/>
  <c r="B33" i="13"/>
  <c r="B5" i="13"/>
  <c r="B6" i="12"/>
  <c r="B9" i="12"/>
  <c r="B10" i="12"/>
  <c r="B11" i="12"/>
  <c r="B12" i="12"/>
  <c r="B13" i="12"/>
  <c r="B14" i="12"/>
  <c r="B17" i="12"/>
  <c r="B18" i="12"/>
  <c r="B19" i="12"/>
  <c r="B20" i="12"/>
  <c r="B21" i="12"/>
  <c r="B22" i="12"/>
  <c r="B23" i="12"/>
  <c r="B26" i="12"/>
  <c r="B29" i="12"/>
  <c r="B30" i="12"/>
  <c r="B31" i="12"/>
  <c r="B32" i="12"/>
  <c r="B33" i="12"/>
  <c r="B5" i="12"/>
  <c r="B6" i="11"/>
  <c r="B9" i="11"/>
  <c r="B10" i="11"/>
  <c r="B11" i="11"/>
  <c r="B12" i="11"/>
  <c r="B13" i="11"/>
  <c r="B14" i="11"/>
  <c r="B17" i="11"/>
  <c r="B18" i="11"/>
  <c r="B19" i="11"/>
  <c r="B20" i="11"/>
  <c r="B21" i="11"/>
  <c r="B22" i="11"/>
  <c r="B23" i="11"/>
  <c r="B26" i="11"/>
  <c r="B29" i="11"/>
  <c r="B30" i="11"/>
  <c r="B31" i="11"/>
  <c r="B32" i="11"/>
  <c r="B33" i="11"/>
  <c r="B5" i="11"/>
  <c r="B6" i="10"/>
  <c r="B9" i="10"/>
  <c r="B10" i="10"/>
  <c r="B11" i="10"/>
  <c r="B12" i="10"/>
  <c r="B13" i="10"/>
  <c r="B14" i="10"/>
  <c r="B17" i="10"/>
  <c r="B18" i="10"/>
  <c r="B19" i="10"/>
  <c r="B20" i="10"/>
  <c r="B21" i="10"/>
  <c r="B22" i="10"/>
  <c r="B23" i="10"/>
  <c r="B26" i="10"/>
  <c r="B29" i="10"/>
  <c r="B30" i="10"/>
  <c r="B31" i="10"/>
  <c r="B32" i="10"/>
  <c r="B33" i="10"/>
  <c r="B5" i="10"/>
  <c r="B6" i="9"/>
  <c r="B9" i="9"/>
  <c r="B10" i="9"/>
  <c r="B11" i="9"/>
  <c r="B12" i="9"/>
  <c r="B13" i="9"/>
  <c r="B14" i="9"/>
  <c r="B17" i="9"/>
  <c r="B18" i="9"/>
  <c r="B19" i="9"/>
  <c r="B20" i="9"/>
  <c r="B21" i="9"/>
  <c r="B22" i="9"/>
  <c r="B23" i="9"/>
  <c r="B26" i="9"/>
  <c r="B29" i="9"/>
  <c r="B30" i="9"/>
  <c r="B31" i="9"/>
  <c r="B32" i="9"/>
  <c r="B33" i="9"/>
  <c r="B5" i="9"/>
  <c r="B7" i="8"/>
  <c r="B10" i="8"/>
  <c r="B11" i="8"/>
  <c r="B12" i="8"/>
  <c r="B13" i="8"/>
  <c r="B14" i="8"/>
  <c r="B15" i="8"/>
  <c r="B18" i="8"/>
  <c r="B19" i="8"/>
  <c r="B20" i="8"/>
  <c r="B21" i="8"/>
  <c r="B22" i="8"/>
  <c r="B23" i="8"/>
  <c r="B24" i="8"/>
  <c r="B27" i="8"/>
  <c r="B30" i="8"/>
  <c r="B31" i="8"/>
  <c r="B32" i="8"/>
  <c r="B33" i="8"/>
  <c r="B34" i="8"/>
  <c r="B6" i="8"/>
  <c r="B6" i="7"/>
  <c r="B9" i="7"/>
  <c r="B10" i="7"/>
  <c r="B11" i="7"/>
  <c r="B12" i="7"/>
  <c r="B13" i="7"/>
  <c r="B14" i="7"/>
  <c r="B17" i="7"/>
  <c r="B18" i="7"/>
  <c r="B19" i="7"/>
  <c r="B20" i="7"/>
  <c r="B21" i="7"/>
  <c r="B22" i="7"/>
  <c r="B23" i="7"/>
  <c r="B26" i="7"/>
  <c r="B29" i="7"/>
  <c r="B30" i="7"/>
  <c r="B31" i="7"/>
  <c r="B32" i="7"/>
  <c r="B33" i="7"/>
  <c r="B5" i="7"/>
  <c r="B6" i="6"/>
  <c r="B9" i="6"/>
  <c r="B10" i="6"/>
  <c r="B11" i="6"/>
  <c r="B12" i="6"/>
  <c r="B13" i="6"/>
  <c r="B14" i="6"/>
  <c r="B17" i="6"/>
  <c r="B18" i="6"/>
  <c r="B19" i="6"/>
  <c r="B20" i="6"/>
  <c r="B21" i="6"/>
  <c r="B22" i="6"/>
  <c r="B23" i="6"/>
  <c r="B26" i="6"/>
  <c r="B29" i="6"/>
  <c r="B30" i="6"/>
  <c r="B31" i="6"/>
  <c r="B32" i="6"/>
  <c r="B33" i="6"/>
  <c r="B5" i="6"/>
  <c r="B6" i="5"/>
  <c r="B9" i="5"/>
  <c r="B10" i="5"/>
  <c r="B11" i="5"/>
  <c r="B12" i="5"/>
  <c r="B13" i="5"/>
  <c r="B14" i="5"/>
  <c r="B17" i="5"/>
  <c r="B18" i="5"/>
  <c r="B19" i="5"/>
  <c r="B20" i="5"/>
  <c r="B21" i="5"/>
  <c r="B22" i="5"/>
  <c r="B23" i="5"/>
  <c r="B26" i="5"/>
  <c r="B29" i="5"/>
  <c r="B30" i="5"/>
  <c r="B31" i="5"/>
  <c r="B32" i="5"/>
  <c r="B33" i="5"/>
  <c r="B5" i="5"/>
  <c r="B5" i="4"/>
  <c r="B6" i="4"/>
  <c r="B10" i="4"/>
  <c r="B11" i="4"/>
  <c r="B12" i="4"/>
  <c r="B13" i="4"/>
  <c r="B14" i="4"/>
  <c r="B17" i="4"/>
  <c r="B18" i="4"/>
  <c r="B19" i="4"/>
  <c r="B20" i="4"/>
  <c r="B21" i="4"/>
  <c r="B22" i="4"/>
  <c r="B23" i="4"/>
  <c r="B26" i="4"/>
  <c r="B29" i="4"/>
  <c r="B30" i="4"/>
  <c r="B31" i="4"/>
  <c r="B32" i="4"/>
  <c r="B33" i="4"/>
  <c r="F18" i="14" l="1"/>
  <c r="G21" i="10"/>
  <c r="C35" i="2" l="1"/>
  <c r="B36" i="15" l="1"/>
  <c r="B36" i="14"/>
  <c r="B35" i="13"/>
  <c r="B35" i="12"/>
  <c r="B35" i="11"/>
  <c r="B35" i="10"/>
  <c r="B35" i="9"/>
  <c r="B36" i="8"/>
  <c r="B35" i="7"/>
  <c r="B35" i="6"/>
  <c r="B35" i="5"/>
  <c r="B35" i="4"/>
  <c r="F15" i="14"/>
  <c r="I35" i="11" l="1"/>
  <c r="G17" i="9"/>
  <c r="G9" i="9"/>
  <c r="G6" i="9"/>
  <c r="J11" i="7"/>
  <c r="F17" i="4" l="1"/>
  <c r="F18" i="4"/>
  <c r="B35" i="18" l="1"/>
  <c r="F14" i="13"/>
  <c r="K11" i="13"/>
  <c r="G26" i="9"/>
  <c r="G13" i="9"/>
  <c r="D17" i="7"/>
  <c r="F11" i="7"/>
  <c r="E5" i="6"/>
  <c r="E6" i="6"/>
  <c r="E9" i="6"/>
  <c r="E10" i="6"/>
  <c r="E11" i="6"/>
  <c r="E12" i="6"/>
  <c r="E13" i="6"/>
  <c r="E14" i="6"/>
  <c r="E17" i="6"/>
  <c r="E18" i="6"/>
  <c r="E19" i="6"/>
  <c r="E20" i="6"/>
  <c r="E21" i="6"/>
  <c r="E22" i="6"/>
  <c r="E23" i="6"/>
  <c r="E26" i="6"/>
  <c r="E27" i="6"/>
  <c r="E28" i="6"/>
  <c r="E29" i="6"/>
  <c r="E30" i="6"/>
  <c r="E31" i="6"/>
  <c r="E32" i="6"/>
  <c r="E33" i="6"/>
  <c r="F14" i="5"/>
  <c r="J31" i="7" l="1"/>
  <c r="J33" i="7"/>
  <c r="H30" i="7"/>
  <c r="H31" i="7"/>
  <c r="H33" i="7"/>
  <c r="F30" i="7"/>
  <c r="F31" i="7"/>
  <c r="F33" i="7"/>
  <c r="D11" i="7"/>
  <c r="F28" i="5"/>
  <c r="F29" i="5"/>
  <c r="F30" i="5"/>
  <c r="F31" i="5"/>
  <c r="F32" i="5"/>
  <c r="F33" i="5"/>
  <c r="H28" i="5"/>
  <c r="H29" i="5"/>
  <c r="H30" i="5"/>
  <c r="H31" i="5"/>
  <c r="H32" i="5"/>
  <c r="H33" i="5"/>
  <c r="J28" i="5"/>
  <c r="J29" i="5"/>
  <c r="J30" i="5"/>
  <c r="J31" i="5"/>
  <c r="J32" i="5"/>
  <c r="J33" i="5"/>
  <c r="J27" i="5"/>
  <c r="J17" i="5" l="1"/>
  <c r="H27" i="5"/>
  <c r="F27" i="5"/>
  <c r="J26" i="5"/>
  <c r="H26" i="5"/>
  <c r="F26" i="5"/>
  <c r="J19" i="5"/>
  <c r="J20" i="5"/>
  <c r="J21" i="5"/>
  <c r="J22" i="5"/>
  <c r="J23" i="5"/>
  <c r="H19" i="5"/>
  <c r="H20" i="5"/>
  <c r="H21" i="5"/>
  <c r="H22" i="5"/>
  <c r="H23" i="5"/>
  <c r="F19" i="5"/>
  <c r="J18" i="5"/>
  <c r="H18" i="5"/>
  <c r="H17" i="5"/>
  <c r="F20" i="5"/>
  <c r="F21" i="5"/>
  <c r="F22" i="5"/>
  <c r="F23" i="5"/>
  <c r="F18" i="5"/>
  <c r="F17" i="5"/>
  <c r="J11" i="5"/>
  <c r="J12" i="5"/>
  <c r="J13" i="5"/>
  <c r="J14" i="5"/>
  <c r="H11" i="5"/>
  <c r="H12" i="5"/>
  <c r="H13" i="5"/>
  <c r="H14" i="5"/>
  <c r="H10" i="5"/>
  <c r="F11" i="5"/>
  <c r="F12" i="5"/>
  <c r="F13" i="5"/>
  <c r="D11" i="5"/>
  <c r="D12" i="5"/>
  <c r="D13" i="5"/>
  <c r="D14" i="5"/>
  <c r="J10" i="5"/>
  <c r="F10" i="5"/>
  <c r="J9" i="5"/>
  <c r="H9" i="5"/>
  <c r="F9" i="5"/>
  <c r="D9" i="5"/>
  <c r="J6" i="5"/>
  <c r="J5" i="5"/>
  <c r="H6" i="5"/>
  <c r="H5" i="5"/>
  <c r="F6" i="5"/>
  <c r="F5" i="5"/>
  <c r="B35" i="2"/>
  <c r="H35" i="5" l="1"/>
  <c r="J35" i="5"/>
  <c r="F35" i="5"/>
  <c r="F28" i="13"/>
  <c r="F27" i="13"/>
  <c r="F26" i="13"/>
  <c r="F28" i="11"/>
  <c r="H20" i="11"/>
  <c r="D10" i="11"/>
  <c r="D18" i="10"/>
  <c r="D19" i="10"/>
  <c r="D20" i="10"/>
  <c r="D21" i="10"/>
  <c r="D22" i="10"/>
  <c r="D23" i="10"/>
  <c r="D17" i="10"/>
  <c r="G28" i="9"/>
  <c r="K36" i="8"/>
  <c r="J36" i="8"/>
  <c r="I36" i="8"/>
  <c r="F36" i="8"/>
  <c r="E36" i="8"/>
  <c r="L11" i="8"/>
  <c r="L12" i="8"/>
  <c r="G11" i="8"/>
  <c r="H11" i="8" s="1"/>
  <c r="G12" i="8"/>
  <c r="H12" i="8" s="1"/>
  <c r="G13" i="8"/>
  <c r="G14" i="8"/>
  <c r="G15" i="8"/>
  <c r="D11" i="8"/>
  <c r="D12" i="8"/>
  <c r="D10" i="8"/>
  <c r="L10" i="8"/>
  <c r="G7" i="8"/>
  <c r="H7" i="8" s="1"/>
  <c r="L7" i="8"/>
  <c r="L6" i="8"/>
  <c r="D7" i="8"/>
  <c r="D6" i="8"/>
  <c r="I35" i="7"/>
  <c r="E35" i="7"/>
  <c r="C35" i="7"/>
  <c r="J27" i="7"/>
  <c r="J28" i="7"/>
  <c r="J29" i="7"/>
  <c r="J30" i="7"/>
  <c r="H27" i="7"/>
  <c r="H28" i="7"/>
  <c r="H29" i="7"/>
  <c r="F27" i="7"/>
  <c r="F28" i="7"/>
  <c r="F29" i="7"/>
  <c r="D27" i="7"/>
  <c r="D28" i="7"/>
  <c r="D29" i="7"/>
  <c r="D30" i="7"/>
  <c r="D31" i="7"/>
  <c r="D33" i="7"/>
  <c r="J26" i="7"/>
  <c r="H26" i="7"/>
  <c r="F26" i="7"/>
  <c r="D26" i="7"/>
  <c r="J19" i="7"/>
  <c r="J20" i="7"/>
  <c r="J21" i="7"/>
  <c r="J22" i="7"/>
  <c r="J23" i="7"/>
  <c r="H19" i="7"/>
  <c r="H20" i="7"/>
  <c r="H21" i="7"/>
  <c r="H22" i="7"/>
  <c r="H23" i="7"/>
  <c r="F19" i="7"/>
  <c r="F20" i="7"/>
  <c r="F21" i="7"/>
  <c r="F22" i="7"/>
  <c r="F23" i="7"/>
  <c r="D18" i="7"/>
  <c r="D19" i="7"/>
  <c r="D20" i="7"/>
  <c r="D21" i="7"/>
  <c r="D22" i="7"/>
  <c r="D23" i="7"/>
  <c r="J17" i="7"/>
  <c r="H17" i="7"/>
  <c r="F17" i="7"/>
  <c r="J10" i="7"/>
  <c r="J12" i="7"/>
  <c r="J13" i="7"/>
  <c r="J14" i="7"/>
  <c r="H10" i="7"/>
  <c r="H12" i="7"/>
  <c r="H13" i="7"/>
  <c r="H14" i="7"/>
  <c r="F10" i="7"/>
  <c r="F12" i="7"/>
  <c r="F13" i="7"/>
  <c r="F14" i="7"/>
  <c r="D10" i="7"/>
  <c r="D12" i="7"/>
  <c r="D13" i="7"/>
  <c r="D14" i="7"/>
  <c r="J9" i="7"/>
  <c r="H9" i="7"/>
  <c r="F9" i="7"/>
  <c r="D9" i="7"/>
  <c r="J6" i="7"/>
  <c r="H6" i="7"/>
  <c r="F6" i="7"/>
  <c r="D6" i="7"/>
  <c r="J5" i="7"/>
  <c r="H5" i="7"/>
  <c r="F5" i="7"/>
  <c r="D5" i="7"/>
  <c r="D35" i="6"/>
  <c r="C35" i="6"/>
  <c r="C35" i="5"/>
  <c r="L35" i="2"/>
  <c r="G27" i="6"/>
  <c r="G28" i="6"/>
  <c r="F29" i="6"/>
  <c r="G30" i="6"/>
  <c r="F31" i="6"/>
  <c r="G32" i="6"/>
  <c r="G33" i="6"/>
  <c r="G26" i="6"/>
  <c r="G18" i="6"/>
  <c r="G19" i="6"/>
  <c r="G20" i="6"/>
  <c r="G21" i="6"/>
  <c r="F22" i="6"/>
  <c r="G23" i="6"/>
  <c r="G17" i="6"/>
  <c r="G10" i="6"/>
  <c r="F11" i="6"/>
  <c r="G12" i="6"/>
  <c r="G13" i="6"/>
  <c r="F14" i="6"/>
  <c r="F5" i="6"/>
  <c r="F9" i="6"/>
  <c r="F6" i="6"/>
  <c r="G6" i="6"/>
  <c r="D33" i="5"/>
  <c r="D32" i="5"/>
  <c r="D31" i="5"/>
  <c r="D30" i="5"/>
  <c r="D29" i="5"/>
  <c r="D28" i="5"/>
  <c r="D27" i="5"/>
  <c r="D26" i="5"/>
  <c r="D23" i="5"/>
  <c r="D22" i="5"/>
  <c r="D21" i="5"/>
  <c r="D20" i="5"/>
  <c r="D19" i="5"/>
  <c r="D18" i="5"/>
  <c r="D17" i="5"/>
  <c r="D10" i="5"/>
  <c r="D6" i="5"/>
  <c r="D5" i="5"/>
  <c r="I33" i="4"/>
  <c r="I32" i="4"/>
  <c r="I31" i="4"/>
  <c r="I30" i="4"/>
  <c r="I29" i="4"/>
  <c r="I28" i="4"/>
  <c r="I27" i="4"/>
  <c r="I26" i="4"/>
  <c r="I23" i="4"/>
  <c r="I22" i="4"/>
  <c r="I21" i="4"/>
  <c r="I20" i="4"/>
  <c r="I19" i="4"/>
  <c r="F19" i="4"/>
  <c r="I18" i="4"/>
  <c r="I17" i="4"/>
  <c r="I14" i="4"/>
  <c r="F14" i="4"/>
  <c r="I13" i="4"/>
  <c r="F13" i="4"/>
  <c r="I12" i="4"/>
  <c r="F12" i="4"/>
  <c r="I11" i="4"/>
  <c r="F11" i="4"/>
  <c r="I10" i="4"/>
  <c r="F10" i="4"/>
  <c r="I9" i="4"/>
  <c r="F9" i="4"/>
  <c r="I6" i="4"/>
  <c r="I5" i="4"/>
  <c r="H35" i="4"/>
  <c r="C14" i="8" l="1"/>
  <c r="F35" i="4"/>
  <c r="I35" i="4"/>
  <c r="J35" i="7"/>
  <c r="F32" i="6"/>
  <c r="F28" i="6"/>
  <c r="F27" i="6"/>
  <c r="F10" i="6"/>
  <c r="G9" i="6"/>
  <c r="E35" i="6"/>
  <c r="F35" i="6" s="1"/>
  <c r="G5" i="6"/>
  <c r="D35" i="7"/>
  <c r="D35" i="5"/>
  <c r="F33" i="6"/>
  <c r="G31" i="6"/>
  <c r="F30" i="6"/>
  <c r="G29" i="6"/>
  <c r="F26" i="6"/>
  <c r="F23" i="6"/>
  <c r="G22" i="6"/>
  <c r="F21" i="6"/>
  <c r="F20" i="6"/>
  <c r="F19" i="6"/>
  <c r="F18" i="6"/>
  <c r="F17" i="6"/>
  <c r="G14" i="6"/>
  <c r="F13" i="6"/>
  <c r="G11" i="6"/>
  <c r="M36" i="15"/>
  <c r="L36" i="15"/>
  <c r="K36" i="15"/>
  <c r="J36" i="15"/>
  <c r="I36" i="15"/>
  <c r="H36" i="15"/>
  <c r="G36" i="15"/>
  <c r="F36" i="15"/>
  <c r="E36" i="15"/>
  <c r="D36" i="15"/>
  <c r="C36" i="15"/>
  <c r="F34" i="14"/>
  <c r="F33" i="14"/>
  <c r="F32" i="14"/>
  <c r="F31" i="14"/>
  <c r="F30" i="14"/>
  <c r="F29" i="14"/>
  <c r="F28" i="14"/>
  <c r="F27" i="14"/>
  <c r="F24" i="14"/>
  <c r="F23" i="14"/>
  <c r="F21" i="14"/>
  <c r="F20" i="14"/>
  <c r="F19" i="14"/>
  <c r="F14" i="14"/>
  <c r="F13" i="14"/>
  <c r="F10" i="14"/>
  <c r="D34" i="14"/>
  <c r="D33" i="14"/>
  <c r="D32" i="14"/>
  <c r="D31" i="14"/>
  <c r="D30" i="14"/>
  <c r="D29" i="14"/>
  <c r="D28" i="14"/>
  <c r="D27" i="14"/>
  <c r="D24" i="14"/>
  <c r="D23" i="14"/>
  <c r="D22" i="14"/>
  <c r="D21" i="14"/>
  <c r="D20" i="14"/>
  <c r="D19" i="14"/>
  <c r="D18" i="14"/>
  <c r="D15" i="14"/>
  <c r="D14" i="14"/>
  <c r="D13" i="14"/>
  <c r="D12" i="14"/>
  <c r="D11" i="14"/>
  <c r="D10" i="14"/>
  <c r="K33" i="13"/>
  <c r="K32" i="13"/>
  <c r="K31" i="13"/>
  <c r="K30" i="13"/>
  <c r="K29" i="13"/>
  <c r="K28" i="13"/>
  <c r="K27" i="13"/>
  <c r="K26" i="13"/>
  <c r="K23" i="13"/>
  <c r="K22" i="13"/>
  <c r="K21" i="13"/>
  <c r="K20" i="13"/>
  <c r="K19" i="13"/>
  <c r="K18" i="13"/>
  <c r="K17" i="13"/>
  <c r="K14" i="13"/>
  <c r="K13" i="13"/>
  <c r="K12" i="13"/>
  <c r="K10" i="13"/>
  <c r="K9" i="13"/>
  <c r="F33" i="13"/>
  <c r="F32" i="13"/>
  <c r="F31" i="13"/>
  <c r="F30" i="13"/>
  <c r="F29" i="13"/>
  <c r="F23" i="13"/>
  <c r="F22" i="13"/>
  <c r="F21" i="13"/>
  <c r="F20" i="13"/>
  <c r="F19" i="13"/>
  <c r="F18" i="13"/>
  <c r="F17" i="13"/>
  <c r="F13" i="13"/>
  <c r="F12" i="13"/>
  <c r="F11" i="13"/>
  <c r="F10" i="13"/>
  <c r="F9" i="13"/>
  <c r="D10" i="13"/>
  <c r="D33" i="13"/>
  <c r="D32" i="13"/>
  <c r="D31" i="13"/>
  <c r="D30" i="13"/>
  <c r="D29" i="13"/>
  <c r="D28" i="13"/>
  <c r="D27" i="13"/>
  <c r="D26" i="13"/>
  <c r="D23" i="13"/>
  <c r="D22" i="13"/>
  <c r="D21" i="13"/>
  <c r="D20" i="13"/>
  <c r="D19" i="13"/>
  <c r="D18" i="13"/>
  <c r="D17" i="13"/>
  <c r="D14" i="13"/>
  <c r="D13" i="13"/>
  <c r="D12" i="13"/>
  <c r="D11" i="13"/>
  <c r="D9" i="13"/>
  <c r="K33" i="11"/>
  <c r="K32" i="11"/>
  <c r="K31" i="11"/>
  <c r="K30" i="11"/>
  <c r="K29" i="11"/>
  <c r="K28" i="11"/>
  <c r="K27" i="11"/>
  <c r="K26" i="11"/>
  <c r="K23" i="11"/>
  <c r="K22" i="11"/>
  <c r="K21" i="11"/>
  <c r="K20" i="11"/>
  <c r="K19" i="11"/>
  <c r="K18" i="11"/>
  <c r="K14" i="11"/>
  <c r="K13" i="11"/>
  <c r="K12" i="11"/>
  <c r="K11" i="11"/>
  <c r="K10" i="11"/>
  <c r="K9" i="11"/>
  <c r="H33" i="11"/>
  <c r="H32" i="11"/>
  <c r="H31" i="11"/>
  <c r="H30" i="11"/>
  <c r="H29" i="11"/>
  <c r="H28" i="11"/>
  <c r="H27" i="11"/>
  <c r="H26" i="11"/>
  <c r="H23" i="11"/>
  <c r="H22" i="11"/>
  <c r="H21" i="11"/>
  <c r="H19" i="11"/>
  <c r="H18" i="11"/>
  <c r="H17" i="11"/>
  <c r="H14" i="11"/>
  <c r="H13" i="11"/>
  <c r="H12" i="11"/>
  <c r="H11" i="11"/>
  <c r="H10" i="11"/>
  <c r="H9" i="11"/>
  <c r="F33" i="11"/>
  <c r="F32" i="11"/>
  <c r="F31" i="11"/>
  <c r="F30" i="11"/>
  <c r="F29" i="11"/>
  <c r="F27" i="11"/>
  <c r="F26" i="11"/>
  <c r="F23" i="11"/>
  <c r="F22" i="11"/>
  <c r="F21" i="11"/>
  <c r="F20" i="11"/>
  <c r="F19" i="11"/>
  <c r="F18" i="11"/>
  <c r="F17" i="11"/>
  <c r="F14" i="11"/>
  <c r="F13" i="11"/>
  <c r="F12" i="11"/>
  <c r="F11" i="11"/>
  <c r="F10" i="11"/>
  <c r="F9" i="11"/>
  <c r="D33" i="11"/>
  <c r="D32" i="11"/>
  <c r="D31" i="11"/>
  <c r="D30" i="11"/>
  <c r="D29" i="11"/>
  <c r="D28" i="11"/>
  <c r="D27" i="11"/>
  <c r="D26" i="11"/>
  <c r="D23" i="11"/>
  <c r="D22" i="11"/>
  <c r="D21" i="11"/>
  <c r="D20" i="11"/>
  <c r="D19" i="11"/>
  <c r="D18" i="11"/>
  <c r="D17" i="11"/>
  <c r="I33" i="10"/>
  <c r="I32" i="10"/>
  <c r="I31" i="10"/>
  <c r="I30" i="10"/>
  <c r="I29" i="10"/>
  <c r="I28" i="10"/>
  <c r="I27" i="10"/>
  <c r="I26" i="10"/>
  <c r="I23" i="10"/>
  <c r="I22" i="10"/>
  <c r="I21" i="10"/>
  <c r="I20" i="10"/>
  <c r="I19" i="10"/>
  <c r="I18" i="10"/>
  <c r="I17" i="10"/>
  <c r="I14" i="10"/>
  <c r="I13" i="10"/>
  <c r="I12" i="10"/>
  <c r="I11" i="10"/>
  <c r="I9" i="10"/>
  <c r="G33" i="10"/>
  <c r="G32" i="10"/>
  <c r="G31" i="10"/>
  <c r="G30" i="10"/>
  <c r="G29" i="10"/>
  <c r="G28" i="10"/>
  <c r="G27" i="10"/>
  <c r="G26" i="10"/>
  <c r="G23" i="10"/>
  <c r="G22" i="10"/>
  <c r="G20" i="10"/>
  <c r="G19" i="10"/>
  <c r="G18" i="10"/>
  <c r="G17" i="10"/>
  <c r="G14" i="10"/>
  <c r="G13" i="10"/>
  <c r="G12" i="10"/>
  <c r="G11" i="10"/>
  <c r="G10" i="10"/>
  <c r="G9" i="10"/>
  <c r="D33" i="10"/>
  <c r="D32" i="10"/>
  <c r="D31" i="10"/>
  <c r="D30" i="10"/>
  <c r="D29" i="10"/>
  <c r="D28" i="10"/>
  <c r="D27" i="10"/>
  <c r="D11" i="10"/>
  <c r="G10" i="9"/>
  <c r="G33" i="9"/>
  <c r="G30" i="9"/>
  <c r="G21" i="9"/>
  <c r="G11" i="9"/>
  <c r="D35" i="9"/>
  <c r="L27" i="8"/>
  <c r="G34" i="8"/>
  <c r="G33" i="8"/>
  <c r="G32" i="8"/>
  <c r="G31" i="8"/>
  <c r="G30" i="8"/>
  <c r="G29" i="8"/>
  <c r="G28" i="8"/>
  <c r="G27" i="8"/>
  <c r="H27" i="8" s="1"/>
  <c r="G24" i="8"/>
  <c r="G23" i="8"/>
  <c r="G22" i="8"/>
  <c r="G21" i="8"/>
  <c r="G20" i="8"/>
  <c r="G19" i="8"/>
  <c r="G18" i="8"/>
  <c r="G10" i="8"/>
  <c r="H10" i="8" s="1"/>
  <c r="G6" i="8"/>
  <c r="G35" i="7"/>
  <c r="H35" i="7" s="1"/>
  <c r="F35" i="7"/>
  <c r="J35" i="4"/>
  <c r="G35" i="4"/>
  <c r="E35" i="4"/>
  <c r="D35" i="4"/>
  <c r="F35" i="10"/>
  <c r="G35" i="10" s="1"/>
  <c r="D6" i="14"/>
  <c r="F6" i="14"/>
  <c r="D7" i="14"/>
  <c r="F7" i="14"/>
  <c r="C36" i="14"/>
  <c r="D36" i="14" s="1"/>
  <c r="E36" i="14"/>
  <c r="F36" i="14" s="1"/>
  <c r="G36" i="14"/>
  <c r="I36" i="14"/>
  <c r="D5" i="13"/>
  <c r="F5" i="13"/>
  <c r="K5" i="13"/>
  <c r="D6" i="13"/>
  <c r="F6" i="13"/>
  <c r="K6" i="13"/>
  <c r="C35" i="13"/>
  <c r="D35" i="13" s="1"/>
  <c r="E35" i="13"/>
  <c r="G35" i="13"/>
  <c r="I35" i="13"/>
  <c r="J35" i="13"/>
  <c r="D35" i="12"/>
  <c r="F35" i="12"/>
  <c r="G35" i="12"/>
  <c r="D5" i="11"/>
  <c r="F5" i="11"/>
  <c r="H5" i="11"/>
  <c r="K5" i="11"/>
  <c r="D6" i="11"/>
  <c r="F6" i="11"/>
  <c r="H6" i="11"/>
  <c r="K6" i="11"/>
  <c r="D9" i="11"/>
  <c r="D11" i="11"/>
  <c r="D12" i="11"/>
  <c r="D13" i="11"/>
  <c r="D14" i="11"/>
  <c r="K17" i="11"/>
  <c r="C35" i="11"/>
  <c r="D35" i="11" s="1"/>
  <c r="E35" i="11"/>
  <c r="F35" i="11" s="1"/>
  <c r="G35" i="11"/>
  <c r="H35" i="11" s="1"/>
  <c r="J35" i="11"/>
  <c r="K35" i="11" s="1"/>
  <c r="D5" i="10"/>
  <c r="G5" i="10"/>
  <c r="I5" i="10"/>
  <c r="D6" i="10"/>
  <c r="G6" i="10"/>
  <c r="I6" i="10"/>
  <c r="D9" i="10"/>
  <c r="D10" i="10"/>
  <c r="D12" i="10"/>
  <c r="D13" i="10"/>
  <c r="D14" i="10"/>
  <c r="D26" i="10"/>
  <c r="C35" i="10"/>
  <c r="D35" i="10" s="1"/>
  <c r="E35" i="10"/>
  <c r="H35" i="10"/>
  <c r="I35" i="10" s="1"/>
  <c r="J35" i="10"/>
  <c r="C35" i="9"/>
  <c r="F35" i="9"/>
  <c r="H35" i="9"/>
  <c r="D27" i="8"/>
  <c r="D5" i="2"/>
  <c r="E5" i="2" s="1"/>
  <c r="D6" i="2"/>
  <c r="E6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6" i="2"/>
  <c r="E26" i="2" s="1"/>
  <c r="D28" i="2"/>
  <c r="E28" i="2" s="1"/>
  <c r="D29" i="2"/>
  <c r="D30" i="2"/>
  <c r="E30" i="2" s="1"/>
  <c r="D31" i="2"/>
  <c r="E31" i="2" s="1"/>
  <c r="D32" i="2"/>
  <c r="E32" i="2" s="1"/>
  <c r="D33" i="2"/>
  <c r="E33" i="2" s="1"/>
  <c r="C34" i="8" l="1"/>
  <c r="C33" i="8"/>
  <c r="C32" i="8"/>
  <c r="H32" i="8" s="1"/>
  <c r="C31" i="8"/>
  <c r="C30" i="8"/>
  <c r="H30" i="8" s="1"/>
  <c r="C29" i="8"/>
  <c r="C28" i="8"/>
  <c r="C24" i="8"/>
  <c r="H24" i="8" s="1"/>
  <c r="C23" i="8"/>
  <c r="C22" i="8"/>
  <c r="C20" i="8"/>
  <c r="C18" i="8"/>
  <c r="L15" i="8"/>
  <c r="D15" i="8"/>
  <c r="H15" i="8"/>
  <c r="L14" i="8"/>
  <c r="D14" i="8"/>
  <c r="H14" i="8"/>
  <c r="L13" i="8"/>
  <c r="D13" i="8"/>
  <c r="H13" i="8"/>
  <c r="H6" i="8"/>
  <c r="G36" i="8"/>
  <c r="G35" i="6"/>
  <c r="K35" i="13"/>
  <c r="H35" i="13"/>
  <c r="F35" i="13"/>
  <c r="G35" i="9"/>
  <c r="D35" i="2"/>
  <c r="D34" i="8" l="1"/>
  <c r="L34" i="8"/>
  <c r="H34" i="8"/>
  <c r="D33" i="8"/>
  <c r="L33" i="8"/>
  <c r="H33" i="8"/>
  <c r="D32" i="8"/>
  <c r="L32" i="8"/>
  <c r="D31" i="8"/>
  <c r="L31" i="8"/>
  <c r="H31" i="8"/>
  <c r="D30" i="8"/>
  <c r="L30" i="8"/>
  <c r="D29" i="8"/>
  <c r="L29" i="8"/>
  <c r="H29" i="8"/>
  <c r="D28" i="8"/>
  <c r="L28" i="8"/>
  <c r="H28" i="8"/>
  <c r="D24" i="8"/>
  <c r="L24" i="8"/>
  <c r="D23" i="8"/>
  <c r="L23" i="8"/>
  <c r="H23" i="8"/>
  <c r="D22" i="8"/>
  <c r="L22" i="8"/>
  <c r="H22" i="8"/>
  <c r="D21" i="8"/>
  <c r="D36" i="8" s="1"/>
  <c r="L21" i="8"/>
  <c r="H21" i="8"/>
  <c r="D20" i="8"/>
  <c r="L20" i="8"/>
  <c r="H20" i="8"/>
  <c r="C36" i="8"/>
  <c r="L36" i="8" s="1"/>
  <c r="D19" i="8"/>
  <c r="L19" i="8"/>
  <c r="H19" i="8"/>
  <c r="H18" i="8"/>
  <c r="D18" i="8"/>
  <c r="L18" i="8"/>
  <c r="H36" i="8" l="1"/>
</calcChain>
</file>

<file path=xl/sharedStrings.xml><?xml version="1.0" encoding="utf-8"?>
<sst xmlns="http://schemas.openxmlformats.org/spreadsheetml/2006/main" count="1307" uniqueCount="542">
  <si>
    <t>Albany County Public Library</t>
  </si>
  <si>
    <t>Big Horn County Library</t>
  </si>
  <si>
    <t>Campbell County Public Library System</t>
  </si>
  <si>
    <t>Carbon County Library System</t>
  </si>
  <si>
    <t>Converse County Library</t>
  </si>
  <si>
    <t>Crook County Public Library</t>
  </si>
  <si>
    <t>Fremont County Library System</t>
  </si>
  <si>
    <t>Goshen County Library</t>
  </si>
  <si>
    <t>Hot Springs County Library</t>
  </si>
  <si>
    <t>Johnson County Library System</t>
  </si>
  <si>
    <t>Laramie County Library System</t>
  </si>
  <si>
    <t>Lincoln County Library System</t>
  </si>
  <si>
    <t>Natrona County Public Library</t>
  </si>
  <si>
    <t>Niobrara County Library</t>
  </si>
  <si>
    <t>Park County Library System</t>
  </si>
  <si>
    <t>Platte County Public Library System</t>
  </si>
  <si>
    <t>Sheridan County Public Library System</t>
  </si>
  <si>
    <t>Sublette County Library</t>
  </si>
  <si>
    <t>Sweetwater County Library System</t>
  </si>
  <si>
    <t>Teton County Library</t>
  </si>
  <si>
    <t>Uinta County Library</t>
  </si>
  <si>
    <t>Washakie County Library</t>
  </si>
  <si>
    <t>Weston County Library System</t>
  </si>
  <si>
    <t>307-334-3490</t>
  </si>
  <si>
    <t>307-864-3104</t>
  </si>
  <si>
    <t>307-746-2206</t>
  </si>
  <si>
    <t>307-283-1006</t>
  </si>
  <si>
    <t>307-347-2231</t>
  </si>
  <si>
    <t>307-684-5546</t>
  </si>
  <si>
    <t>307-322-2689</t>
  </si>
  <si>
    <t>307-367-4114</t>
  </si>
  <si>
    <t>307-568-2388</t>
  </si>
  <si>
    <t>307-532-3411</t>
  </si>
  <si>
    <t>307-358-3644</t>
  </si>
  <si>
    <t>307-328-2618</t>
  </si>
  <si>
    <t>307-877-6961</t>
  </si>
  <si>
    <t>307-783-0480</t>
  </si>
  <si>
    <t>307-733-2164</t>
  </si>
  <si>
    <t>307-527-1880</t>
  </si>
  <si>
    <t>307-674-8585</t>
  </si>
  <si>
    <t>307-721-2580</t>
  </si>
  <si>
    <t>307-332-5194</t>
  </si>
  <si>
    <t>307-872-3200</t>
  </si>
  <si>
    <t>307-687-0009</t>
  </si>
  <si>
    <t>307-237-4935</t>
  </si>
  <si>
    <t>307-634-3561</t>
  </si>
  <si>
    <t>www.ccpls.org</t>
  </si>
  <si>
    <t>carbonlibraries.org</t>
  </si>
  <si>
    <t>fclsonline.org/</t>
  </si>
  <si>
    <t>hotspringscountylibrary.wordpress.com</t>
  </si>
  <si>
    <t>www.jclwyo.org</t>
  </si>
  <si>
    <t>www.lclsonline.org</t>
  </si>
  <si>
    <t>linclib.org/</t>
  </si>
  <si>
    <t>www.natronacountylibrary.org</t>
  </si>
  <si>
    <t>www.niobraracountylibrary.org</t>
  </si>
  <si>
    <t>parkcountylibrary.org/</t>
  </si>
  <si>
    <t>plattecountylibrary.org</t>
  </si>
  <si>
    <t>www.sheridanwyolibrary.org/</t>
  </si>
  <si>
    <t>sublettecountylibrary.org/</t>
  </si>
  <si>
    <t>www.sweetwaterlibraries.com</t>
  </si>
  <si>
    <t>tclib.org</t>
  </si>
  <si>
    <t>www.uintalibrary.org</t>
  </si>
  <si>
    <t>www.washakiecountylibrary.com</t>
  </si>
  <si>
    <t>www.westoncountylibrary.org</t>
  </si>
  <si>
    <t>Website</t>
  </si>
  <si>
    <t>Yes</t>
  </si>
  <si>
    <t>No</t>
  </si>
  <si>
    <t>Libraries serving 25,000-49,999</t>
  </si>
  <si>
    <t>Libraries serving 10,000-24,999</t>
  </si>
  <si>
    <t>Libraries serving less than 10,000</t>
  </si>
  <si>
    <t>Libraries serving 50,000+ population</t>
  </si>
  <si>
    <t>State totals</t>
  </si>
  <si>
    <t>-</t>
  </si>
  <si>
    <t>Unavailable</t>
  </si>
  <si>
    <t>+/-</t>
  </si>
  <si>
    <t>%+/-</t>
  </si>
  <si>
    <t>Address</t>
  </si>
  <si>
    <t>Mailing address</t>
  </si>
  <si>
    <t>City</t>
  </si>
  <si>
    <t>Zip</t>
  </si>
  <si>
    <t>Phone</t>
  </si>
  <si>
    <t>Branches</t>
  </si>
  <si>
    <t>Book-mobiles</t>
  </si>
  <si>
    <t>Total outlets</t>
  </si>
  <si>
    <t>2200 Pioneer Ave</t>
  </si>
  <si>
    <t>307 East 2nd</t>
  </si>
  <si>
    <t>2101 S 4-J Road</t>
  </si>
  <si>
    <t>300 N 1st East</t>
  </si>
  <si>
    <t>451 North 2nd St</t>
  </si>
  <si>
    <t>310 South 8th St</t>
  </si>
  <si>
    <t>335 West Alger St</t>
  </si>
  <si>
    <t>1500 Heart Mountain Street</t>
  </si>
  <si>
    <t>125 Virginian Lane</t>
  </si>
  <si>
    <t>701 Main St</t>
  </si>
  <si>
    <t>519 Emerald St</t>
  </si>
  <si>
    <t>215 West Buffalo</t>
  </si>
  <si>
    <t>300 Walnut</t>
  </si>
  <si>
    <t>2001 East A St</t>
  </si>
  <si>
    <t>430 West C St</t>
  </si>
  <si>
    <t>155 S Tyler St</t>
  </si>
  <si>
    <t>904 9th St</t>
  </si>
  <si>
    <t>171 North Adams</t>
  </si>
  <si>
    <t>414 Main Street</t>
  </si>
  <si>
    <t>23 West Main St</t>
  </si>
  <si>
    <t>344 Arapahoe Street</t>
  </si>
  <si>
    <t>425 S Main St</t>
  </si>
  <si>
    <t>P.O. Box 1629</t>
  </si>
  <si>
    <t>P.O. Box 231</t>
  </si>
  <si>
    <t>P.O. Box 489</t>
  </si>
  <si>
    <t>P.O. Box 910</t>
  </si>
  <si>
    <t>P.O. Box 951</t>
  </si>
  <si>
    <t>P.O. Box 510</t>
  </si>
  <si>
    <t>Cheyenne</t>
  </si>
  <si>
    <t>Casper</t>
  </si>
  <si>
    <t>Gillette</t>
  </si>
  <si>
    <t>Green River</t>
  </si>
  <si>
    <t>Lander</t>
  </si>
  <si>
    <t>Laramie</t>
  </si>
  <si>
    <t>Sheridan</t>
  </si>
  <si>
    <t>Cody</t>
  </si>
  <si>
    <t>Jackson</t>
  </si>
  <si>
    <t>Evanston</t>
  </si>
  <si>
    <t>Kemmerer</t>
  </si>
  <si>
    <t>Rawlins</t>
  </si>
  <si>
    <t>Douglas</t>
  </si>
  <si>
    <t>Torrington</t>
  </si>
  <si>
    <t>Basin</t>
  </si>
  <si>
    <t>Pinedale</t>
  </si>
  <si>
    <t>Wheatland</t>
  </si>
  <si>
    <t>Buffalo</t>
  </si>
  <si>
    <t>Worland</t>
  </si>
  <si>
    <t>Sundance</t>
  </si>
  <si>
    <t>Newcastle</t>
  </si>
  <si>
    <t>Thermopolis</t>
  </si>
  <si>
    <t>Lusk</t>
  </si>
  <si>
    <t>County population</t>
  </si>
  <si>
    <t>Does director have MLS?</t>
  </si>
  <si>
    <t>Librarian FTEs</t>
  </si>
  <si>
    <t>Librarian FTEs with MLS</t>
  </si>
  <si>
    <t>% of Librarian FTEs with MLS</t>
  </si>
  <si>
    <t>Non-librarian FTEs</t>
  </si>
  <si>
    <t>Total staff FTEs</t>
  </si>
  <si>
    <t>FTEs per 1,000 population</t>
  </si>
  <si>
    <t>Number of staff positions</t>
  </si>
  <si>
    <t>Total operating expense</t>
  </si>
  <si>
    <t>Total operating per capita</t>
  </si>
  <si>
    <t>Staff expense</t>
  </si>
  <si>
    <t>Staff % of Total</t>
  </si>
  <si>
    <t>Collection expense</t>
  </si>
  <si>
    <t>Collection % of Total</t>
  </si>
  <si>
    <t>Other expense</t>
  </si>
  <si>
    <t>Other % of Total</t>
  </si>
  <si>
    <t>Salary expense</t>
  </si>
  <si>
    <t>Benefit expense</t>
  </si>
  <si>
    <t>Total staff expense</t>
  </si>
  <si>
    <t>% Benefits to total staffing</t>
  </si>
  <si>
    <t>Staff Expense Per Capita</t>
  </si>
  <si>
    <t>Total collection expense</t>
  </si>
  <si>
    <t>Collection expense per capita</t>
  </si>
  <si>
    <t>Print materials expense</t>
  </si>
  <si>
    <t>Print % of total</t>
  </si>
  <si>
    <t>Electronic materials expense</t>
  </si>
  <si>
    <t>Electronic % of total</t>
  </si>
  <si>
    <t>Other materials</t>
  </si>
  <si>
    <t>Other % of total</t>
  </si>
  <si>
    <t>Local government income</t>
  </si>
  <si>
    <t>Total operating income</t>
  </si>
  <si>
    <t>Income per capita</t>
  </si>
  <si>
    <t>County</t>
  </si>
  <si>
    <t>Non-county</t>
  </si>
  <si>
    <t>Total local</t>
  </si>
  <si>
    <t>Income from state govt.</t>
  </si>
  <si>
    <t>Income from federal govt.</t>
  </si>
  <si>
    <t>Other income</t>
  </si>
  <si>
    <t>% Other of total</t>
  </si>
  <si>
    <t>% Local government of total</t>
  </si>
  <si>
    <t>Local capital revenue</t>
  </si>
  <si>
    <t>State capital revenue</t>
  </si>
  <si>
    <t>Federal capital revenue</t>
  </si>
  <si>
    <t>Other capital revenue</t>
  </si>
  <si>
    <t>Total capital revenue</t>
  </si>
  <si>
    <t>Capital expenditures</t>
  </si>
  <si>
    <t>Registered borrowers</t>
  </si>
  <si>
    <t>Annual hours open</t>
  </si>
  <si>
    <t>Library visits</t>
  </si>
  <si>
    <t>Visits per capita</t>
  </si>
  <si>
    <t>Reference questions</t>
  </si>
  <si>
    <t>Reference per capita</t>
  </si>
  <si>
    <t>Meeting room uses</t>
  </si>
  <si>
    <t>Borrowers % of population</t>
  </si>
  <si>
    <t>Print materials</t>
  </si>
  <si>
    <t>Print items per capita</t>
  </si>
  <si>
    <t>Video per 1,000 population</t>
  </si>
  <si>
    <t>Print subscriptions</t>
  </si>
  <si>
    <t>Subscriptions per 1,000 population</t>
  </si>
  <si>
    <t>Video materials (physical)</t>
  </si>
  <si>
    <t>Downloadable state-licensed audiobooks</t>
  </si>
  <si>
    <t>Downloadable video</t>
  </si>
  <si>
    <t>State-purchased ebooks</t>
  </si>
  <si>
    <t>Locally purchased ebooks</t>
  </si>
  <si>
    <t>Locally purchased downloadable audiobooks</t>
  </si>
  <si>
    <t xml:space="preserve">*State-purchased downloadables are available to every library. </t>
  </si>
  <si>
    <t xml:space="preserve">Some local purchases are shared statewide, while others are only available in limited libraries. </t>
  </si>
  <si>
    <t>Total circulation</t>
  </si>
  <si>
    <t>Circulation per capita</t>
  </si>
  <si>
    <t>Electronic materials circulation</t>
  </si>
  <si>
    <t>Electronic % of total circ</t>
  </si>
  <si>
    <t>Children's circulation</t>
  </si>
  <si>
    <t>Children's % of total circ</t>
  </si>
  <si>
    <t>Interlibrary loans to other libraries</t>
  </si>
  <si>
    <t>Interlibrary loans from other libraries</t>
  </si>
  <si>
    <t>ILL ratio: loans made to loans received</t>
  </si>
  <si>
    <t>Databases by licensing arrangement</t>
  </si>
  <si>
    <t>Total databases</t>
  </si>
  <si>
    <t>Public computers</t>
  </si>
  <si>
    <t>Computer uses</t>
  </si>
  <si>
    <t>Computer use per capita</t>
  </si>
  <si>
    <t>State</t>
  </si>
  <si>
    <t>Local or other</t>
  </si>
  <si>
    <t>Wireless sessions</t>
  </si>
  <si>
    <t>Computers per 1,000 population</t>
  </si>
  <si>
    <t>TOTAL</t>
  </si>
  <si>
    <t>CHILDREN'S</t>
  </si>
  <si>
    <t>YOUNG ADULT (YA)</t>
  </si>
  <si>
    <t>Summer Reading Participants</t>
  </si>
  <si>
    <t>Public programs</t>
  </si>
  <si>
    <t>Program attendance</t>
  </si>
  <si>
    <t>Programs</t>
  </si>
  <si>
    <t>Attendance</t>
  </si>
  <si>
    <t>Children</t>
  </si>
  <si>
    <t>Adults</t>
  </si>
  <si>
    <t xml:space="preserve">TOTAL </t>
  </si>
  <si>
    <t>OTHER</t>
  </si>
  <si>
    <t>Library</t>
  </si>
  <si>
    <t>ZIP</t>
  </si>
  <si>
    <t>Type</t>
  </si>
  <si>
    <t>Square Feet</t>
  </si>
  <si>
    <t>Hours open per year</t>
  </si>
  <si>
    <t>Weeks open per year</t>
  </si>
  <si>
    <t>Albany</t>
  </si>
  <si>
    <t>Main library</t>
  </si>
  <si>
    <t>Centennial Valley Branch Library</t>
  </si>
  <si>
    <t>27 2nd St</t>
  </si>
  <si>
    <t>Centennial</t>
  </si>
  <si>
    <t>307-745-8393</t>
  </si>
  <si>
    <t>Branch</t>
  </si>
  <si>
    <t>Rock River Branch Library</t>
  </si>
  <si>
    <t>321 Ave D</t>
  </si>
  <si>
    <t>Rock River</t>
  </si>
  <si>
    <t>307-378-2386</t>
  </si>
  <si>
    <t>Big Horn</t>
  </si>
  <si>
    <t>Deaver Branch Library</t>
  </si>
  <si>
    <t>180 W 1st</t>
  </si>
  <si>
    <t>Deaver</t>
  </si>
  <si>
    <t>None</t>
  </si>
  <si>
    <t>Frannie Branch Library</t>
  </si>
  <si>
    <t>311 4th St</t>
  </si>
  <si>
    <t>Frannie</t>
  </si>
  <si>
    <t>Greybull Branch Library</t>
  </si>
  <si>
    <t>325 Greybull Ave</t>
  </si>
  <si>
    <t>Greybull</t>
  </si>
  <si>
    <t>307-765-2551</t>
  </si>
  <si>
    <t>Lovell Branch Library</t>
  </si>
  <si>
    <t>300 Oregon Ave</t>
  </si>
  <si>
    <t>Lovell</t>
  </si>
  <si>
    <t>307-548-7228</t>
  </si>
  <si>
    <t>Campbell</t>
  </si>
  <si>
    <t>2101 South 4-J Road</t>
  </si>
  <si>
    <t>Wright Branch Library</t>
  </si>
  <si>
    <t>305 Wright Blvd</t>
  </si>
  <si>
    <t>Wright</t>
  </si>
  <si>
    <t>307-464-0500</t>
  </si>
  <si>
    <t>Carbon</t>
  </si>
  <si>
    <t>Rawlins Library</t>
  </si>
  <si>
    <t>215 W Buffalo St</t>
  </si>
  <si>
    <t>105 2nd St</t>
  </si>
  <si>
    <t>Baggs</t>
  </si>
  <si>
    <t>307-383-7323</t>
  </si>
  <si>
    <t>Elk Mountain Library</t>
  </si>
  <si>
    <t>105 Bridge St</t>
  </si>
  <si>
    <t>Elk Mountain</t>
  </si>
  <si>
    <t>307-348-7421</t>
  </si>
  <si>
    <t>Encampment/Riverside Library</t>
  </si>
  <si>
    <t>202 Rankin Ave</t>
  </si>
  <si>
    <t>Encampment</t>
  </si>
  <si>
    <t>307-327-5775</t>
  </si>
  <si>
    <t>Hanna Library</t>
  </si>
  <si>
    <t>303 3rd St</t>
  </si>
  <si>
    <t>Hanna</t>
  </si>
  <si>
    <t>307-325-9357</t>
  </si>
  <si>
    <t>Medicine Bow Library</t>
  </si>
  <si>
    <t>314 Sage St</t>
  </si>
  <si>
    <t>Medicine Bow</t>
  </si>
  <si>
    <t>307-379-2888</t>
  </si>
  <si>
    <t>Saratoga Library</t>
  </si>
  <si>
    <t>503 W Elm St</t>
  </si>
  <si>
    <t>Saratoga</t>
  </si>
  <si>
    <t>307-326-8209</t>
  </si>
  <si>
    <t>Sinclair Library</t>
  </si>
  <si>
    <t>7th &amp; Lincoln Ave</t>
  </si>
  <si>
    <t>Sinclair</t>
  </si>
  <si>
    <t>307-324-6231</t>
  </si>
  <si>
    <t>Converse</t>
  </si>
  <si>
    <t>Glenrock Branch Library</t>
  </si>
  <si>
    <t>518 S 4th</t>
  </si>
  <si>
    <t>Glenrock</t>
  </si>
  <si>
    <t>307-436-2573</t>
  </si>
  <si>
    <t>Crook</t>
  </si>
  <si>
    <t>414 Main St</t>
  </si>
  <si>
    <t>Hulett Branch Library</t>
  </si>
  <si>
    <t>401 Sager</t>
  </si>
  <si>
    <t>Hulett</t>
  </si>
  <si>
    <t>307-467-5676</t>
  </si>
  <si>
    <t>Moorcroft Branch Library</t>
  </si>
  <si>
    <t>105 E Converse</t>
  </si>
  <si>
    <t>Moorcroft</t>
  </si>
  <si>
    <t>307-756-3232</t>
  </si>
  <si>
    <t>Fremont</t>
  </si>
  <si>
    <t>Dubois Branch Library</t>
  </si>
  <si>
    <t>202 N 1st St</t>
  </si>
  <si>
    <t>Dubois</t>
  </si>
  <si>
    <t>307-455-2992</t>
  </si>
  <si>
    <t>Riverton Branch Library</t>
  </si>
  <si>
    <t>1330 West Park Ave</t>
  </si>
  <si>
    <t>Riverton</t>
  </si>
  <si>
    <t>307-856-3556</t>
  </si>
  <si>
    <t>Goshen</t>
  </si>
  <si>
    <t>Hot Springs</t>
  </si>
  <si>
    <t>Johnson</t>
  </si>
  <si>
    <t>Kaycee Branch Library</t>
  </si>
  <si>
    <t>231 Ritter Ave</t>
  </si>
  <si>
    <t>Kaycee</t>
  </si>
  <si>
    <t>307-738-2473</t>
  </si>
  <si>
    <t>Laramie County Library System - Bookmobile</t>
  </si>
  <si>
    <t>Bookmobile</t>
  </si>
  <si>
    <t>Burns Branch Library</t>
  </si>
  <si>
    <t>112 Main St</t>
  </si>
  <si>
    <t>Burns</t>
  </si>
  <si>
    <t>307-547-2249</t>
  </si>
  <si>
    <t>Pine Bluffs Branch Library</t>
  </si>
  <si>
    <t>110 E 2nd St</t>
  </si>
  <si>
    <t>Pine Bluffs</t>
  </si>
  <si>
    <t>307-245-3646</t>
  </si>
  <si>
    <t>Lincoln</t>
  </si>
  <si>
    <t>519 Emerald</t>
  </si>
  <si>
    <t>Alpine Branch Library</t>
  </si>
  <si>
    <t>243 River Circle</t>
  </si>
  <si>
    <t>Alpine</t>
  </si>
  <si>
    <t>307-654-7323</t>
  </si>
  <si>
    <t>Cokeville Branch Library</t>
  </si>
  <si>
    <t>240 E Main St</t>
  </si>
  <si>
    <t>Cokeville</t>
  </si>
  <si>
    <t>307-279-3213</t>
  </si>
  <si>
    <t>Labarge Branch Library</t>
  </si>
  <si>
    <t>262 Main St</t>
  </si>
  <si>
    <t>Labarge</t>
  </si>
  <si>
    <t>307-386-2571</t>
  </si>
  <si>
    <t>Star Valley Branch Library</t>
  </si>
  <si>
    <t>261 Washington St</t>
  </si>
  <si>
    <t>Afton</t>
  </si>
  <si>
    <t>307-885-3158</t>
  </si>
  <si>
    <t>Thayne Branch Library</t>
  </si>
  <si>
    <t>250 Van Noy Parkway</t>
  </si>
  <si>
    <t>Thayne</t>
  </si>
  <si>
    <t>307-883-7323</t>
  </si>
  <si>
    <t>Natrona</t>
  </si>
  <si>
    <t>Natrona County Public Library - Bookmobile</t>
  </si>
  <si>
    <t>Mj Davis Memorial Library</t>
  </si>
  <si>
    <t>303 N 2nd</t>
  </si>
  <si>
    <t>Edgerton</t>
  </si>
  <si>
    <t>307-437-6617</t>
  </si>
  <si>
    <t>Niobrara</t>
  </si>
  <si>
    <t>425 S Main Street</t>
  </si>
  <si>
    <t>Park</t>
  </si>
  <si>
    <t>Park County Library</t>
  </si>
  <si>
    <t>Meeteetse Branch Library</t>
  </si>
  <si>
    <t>2107 Idaho</t>
  </si>
  <si>
    <t>Meeteetse</t>
  </si>
  <si>
    <t>307-868-2248</t>
  </si>
  <si>
    <t>Powell Branch Library</t>
  </si>
  <si>
    <t>217 East 3rd</t>
  </si>
  <si>
    <t>Powell</t>
  </si>
  <si>
    <t>307-754-8828</t>
  </si>
  <si>
    <t>Platte</t>
  </si>
  <si>
    <t>Chugwater Branch Library</t>
  </si>
  <si>
    <t>301 2nd St</t>
  </si>
  <si>
    <t>Chugwater</t>
  </si>
  <si>
    <t>307-422-3275</t>
  </si>
  <si>
    <t>Glendo Branch Library</t>
  </si>
  <si>
    <t>213 2nd St</t>
  </si>
  <si>
    <t>Glendo</t>
  </si>
  <si>
    <t>307-735-4480</t>
  </si>
  <si>
    <t>Guernsey Branch Library</t>
  </si>
  <si>
    <t>108 S. Wyoming Ave.</t>
  </si>
  <si>
    <t>Guernsey</t>
  </si>
  <si>
    <t>307-836-2816</t>
  </si>
  <si>
    <t>Sheridan Fulmer Library</t>
  </si>
  <si>
    <t>Clearmont Branch Library</t>
  </si>
  <si>
    <t>1240 Front St</t>
  </si>
  <si>
    <t>Clearmont</t>
  </si>
  <si>
    <t>307-758-4331</t>
  </si>
  <si>
    <t>Story Branch Library</t>
  </si>
  <si>
    <t>20 N Piney</t>
  </si>
  <si>
    <t>Story</t>
  </si>
  <si>
    <t>307-683-2922</t>
  </si>
  <si>
    <t>Tongue River Branch Library</t>
  </si>
  <si>
    <t>145 Coffeen</t>
  </si>
  <si>
    <t>Ranchester</t>
  </si>
  <si>
    <t>307-655-9726</t>
  </si>
  <si>
    <t>Sublette</t>
  </si>
  <si>
    <t>Pinedale Library</t>
  </si>
  <si>
    <t>307-367-4115</t>
  </si>
  <si>
    <t>Big Piney Library</t>
  </si>
  <si>
    <t>106 Fish St</t>
  </si>
  <si>
    <t>Big Piney</t>
  </si>
  <si>
    <t>307-276-3515</t>
  </si>
  <si>
    <t>Sweetwater</t>
  </si>
  <si>
    <t>Sweetwater County Library</t>
  </si>
  <si>
    <t>300 N 1st St East</t>
  </si>
  <si>
    <t>307-875-3615</t>
  </si>
  <si>
    <t>Bairoil Branch Library</t>
  </si>
  <si>
    <t>101 Bluebell St</t>
  </si>
  <si>
    <t>Bairoil</t>
  </si>
  <si>
    <t>307-328-0239</t>
  </si>
  <si>
    <t>Community Fine Arts Center Branch Library</t>
  </si>
  <si>
    <t>400 C Street</t>
  </si>
  <si>
    <t>Rock Springs</t>
  </si>
  <si>
    <t>307-362-6212</t>
  </si>
  <si>
    <t>Farson Branch Library</t>
  </si>
  <si>
    <t>30 Hwy 28, Farson-Eden School Bldg</t>
  </si>
  <si>
    <t>Farson</t>
  </si>
  <si>
    <t>307-273-9301</t>
  </si>
  <si>
    <t>Granger Branch Library</t>
  </si>
  <si>
    <t>60 Spruce St</t>
  </si>
  <si>
    <t>Granger</t>
  </si>
  <si>
    <t>307-875-8038</t>
  </si>
  <si>
    <t>Reliance Branch Library</t>
  </si>
  <si>
    <t>1329 Main St</t>
  </si>
  <si>
    <t>Reliance</t>
  </si>
  <si>
    <t>307-352-6670</t>
  </si>
  <si>
    <t>Rock Springs Library</t>
  </si>
  <si>
    <t>307-352-6667</t>
  </si>
  <si>
    <t>Superior Branch Library</t>
  </si>
  <si>
    <t>3 N Main St</t>
  </si>
  <si>
    <t>Superior</t>
  </si>
  <si>
    <t>307-352-6671</t>
  </si>
  <si>
    <t>Wamsutter Branch Library</t>
  </si>
  <si>
    <t>230 Tierney Lot 44</t>
  </si>
  <si>
    <t>Wamsutter</t>
  </si>
  <si>
    <t>307-324-9121</t>
  </si>
  <si>
    <t>White Mountain Library</t>
  </si>
  <si>
    <t>2935 Sweetwater Drive</t>
  </si>
  <si>
    <t>307-362-2665</t>
  </si>
  <si>
    <t>Teton</t>
  </si>
  <si>
    <t>125 Virginian Ln</t>
  </si>
  <si>
    <t>Alta Branch Library</t>
  </si>
  <si>
    <t>15 Alta School Rd</t>
  </si>
  <si>
    <t>Alta</t>
  </si>
  <si>
    <t>307-353-2472</t>
  </si>
  <si>
    <t>Uinta</t>
  </si>
  <si>
    <t>Lyman Branch Library</t>
  </si>
  <si>
    <t>129 South Franklin St.</t>
  </si>
  <si>
    <t>Lyman</t>
  </si>
  <si>
    <t>307-787-6556</t>
  </si>
  <si>
    <t>Mountain View Branch Library</t>
  </si>
  <si>
    <t>322 W 2nd St</t>
  </si>
  <si>
    <t>Mountain View</t>
  </si>
  <si>
    <t>307-782-3161</t>
  </si>
  <si>
    <t>Washakie</t>
  </si>
  <si>
    <t>Ten Sleep Branch/School Library</t>
  </si>
  <si>
    <t>200 N. Fir St.</t>
  </si>
  <si>
    <t>Ten Sleep</t>
  </si>
  <si>
    <t>307-366-2348</t>
  </si>
  <si>
    <t>Weston</t>
  </si>
  <si>
    <t>Upton Branch Library</t>
  </si>
  <si>
    <t>722 4th St</t>
  </si>
  <si>
    <t>Upton</t>
  </si>
  <si>
    <t>307-468-2324</t>
  </si>
  <si>
    <t>1500 Heart Mountain St.</t>
  </si>
  <si>
    <t>Population of the Legal Service Area</t>
  </si>
  <si>
    <t>Total Paid Employees FTE</t>
  </si>
  <si>
    <t>Total Operating Expenditures</t>
  </si>
  <si>
    <t>Total Operating Expenditures per Capita</t>
  </si>
  <si>
    <t>Print Materials</t>
  </si>
  <si>
    <t>Library Visits</t>
  </si>
  <si>
    <t>Total Circulation</t>
  </si>
  <si>
    <t>Internet Computers Used by General Public</t>
  </si>
  <si>
    <t>Uses of Public Internet Computers Per Year</t>
  </si>
  <si>
    <t>Audio - Physical Units</t>
  </si>
  <si>
    <t>Video - Physical Units</t>
  </si>
  <si>
    <t>FY2018</t>
  </si>
  <si>
    <t>FY2019</t>
  </si>
  <si>
    <t>Sweetwater County Library System*</t>
  </si>
  <si>
    <t>*Unable to provide library visit data</t>
  </si>
  <si>
    <t>Closed Outlets</t>
  </si>
  <si>
    <t>Offered Public Services</t>
  </si>
  <si>
    <t>Issued Digital Cards During</t>
  </si>
  <si>
    <t>Reference Services</t>
  </si>
  <si>
    <t>Outside Services</t>
  </si>
  <si>
    <t>External WiFi Access Added</t>
  </si>
  <si>
    <t>External Access Increased During</t>
  </si>
  <si>
    <t>Staff Re-Assigned During</t>
  </si>
  <si>
    <t>*Response options were "Yes" or "No" concerning services offered while buildings were physically closed due to COVID-19</t>
  </si>
  <si>
    <t>FY2020</t>
  </si>
  <si>
    <t>Population July 1, 2021</t>
  </si>
  <si>
    <t>801 Big Horn Ave. Ste. 100</t>
  </si>
  <si>
    <t>Other physical materials</t>
  </si>
  <si>
    <t>FY2021</t>
  </si>
  <si>
    <t>Audio materials (physical)</t>
  </si>
  <si>
    <t>Physical audio per 1,000 population</t>
  </si>
  <si>
    <t>Population July 1, 2022</t>
  </si>
  <si>
    <t>Albany County Public Library**</t>
  </si>
  <si>
    <t>**Unable to provide library hours open data</t>
  </si>
  <si>
    <t>307-332-1600</t>
  </si>
  <si>
    <t>www.acplwy.org</t>
  </si>
  <si>
    <t>www.yourccl.org/</t>
  </si>
  <si>
    <t>goshencountylibrary.org</t>
  </si>
  <si>
    <t>www.bhcwylibrarysystem.com/</t>
  </si>
  <si>
    <t>171 North Adams Avenue</t>
  </si>
  <si>
    <t>801 Big Horn Ave., Suite 100</t>
  </si>
  <si>
    <t>www.crookcountylibrary.org</t>
  </si>
  <si>
    <t>23 West Main Street</t>
  </si>
  <si>
    <t>FY2022</t>
  </si>
  <si>
    <t>Wyoming Public Libraries selected 5-year trends</t>
  </si>
  <si>
    <t>Wyoming Public Library Systems FY22 (July 1, 2021 - June 30, 2022) - Public Programs</t>
  </si>
  <si>
    <t>Wyoming Public Library Systems FY22 (July 1, 2021 - June 30, 2022) - Electronic Resources</t>
  </si>
  <si>
    <t>Wyoming Public Library Systems FY22 (July 1, 2021 - June 30, 2022) - Circulation</t>
  </si>
  <si>
    <t>Wyoming Public Library Systems FY22 (July 1, 2021 - June 30, 2022) - Downloadables*</t>
  </si>
  <si>
    <t>Wyoming Public Library Systems FY22 (July 1, 2021 - June 30, 2022) - Physical Collections</t>
  </si>
  <si>
    <t>Wyoming Public Library Systems FY22 (July 1, 2021 - June 30, 2022) - Hours and Use</t>
  </si>
  <si>
    <t>Wyoming Public Library Systems FY22 (July 1, 2021 - June 30, 2022) - Capital Revenue and Expenditures</t>
  </si>
  <si>
    <t>Wyoming Public Library Systems FY22 (July 1, 2021 - June 30, 2022) - Operating Income</t>
  </si>
  <si>
    <t>Wyoming Public Library Systems FY22 (July 1, 2021 - June 30, 2022) - Materials Expenditures</t>
  </si>
  <si>
    <t>Wyoming Public Library Systems FY22 (July 1, 2021 - June 30, 2022) - Staff Expenditures</t>
  </si>
  <si>
    <t>Wyoming Public Library Systems FY22 (July 1, 2021 - June 30, 2022) - Expenditures</t>
  </si>
  <si>
    <t>Wyoming Public Library Systems FY22 (July 1, 2021 - June 30, 2022) - Staffing</t>
  </si>
  <si>
    <t>Wyoming Public Library Systems FY22 (July 1, 2021 - June 30, 2022) - COVID-19*</t>
  </si>
  <si>
    <t>Wyoming Public Library Systems FY22 (July 1, 2021 - June 30, 2022) - General Information</t>
  </si>
  <si>
    <t>Wyoming Public Library Systems FY22 (July 1, 2021 - June 30, 2022) - Outlets</t>
  </si>
  <si>
    <t>Albany County Public Library - Bookmobile</t>
  </si>
  <si>
    <t>n/a</t>
  </si>
  <si>
    <t>Little Snake River Valley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</si>
</sst>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&quot;$&quot;#,##0.00"/>
    <numFmt numFmtId="168" formatCode="#,##0.0"/>
    <numFmt numFmtId="169" formatCode="[&lt;=9999999]###\-####;\(###\)\ ###\-####"/>
    <numFmt numFmtId="170" formatCode="[&lt;=999999999999999]###\-####;\(###\)\ ###\-####\ \x#####"/>
    <numFmt numFmtId="171" formatCode="[&lt;=99999]00000;[&lt;=999999999]00000\-0000"/>
    <numFmt numFmtId="172" formatCode="_(&quot;$&quot;* #,##0_);_(&quot;$&quot;* \(#,##0\);_(&quot;$&quot;* &quot;-&quot;??_);_(@_)"/>
    <numFmt numFmtId="173" formatCode="_(* #,##0.0_);_(* \(#,##0.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0" tint="-0.249977111117893"/>
      </left>
      <right/>
      <top style="thin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7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2" applyNumberFormat="0" applyAlignment="0" applyProtection="0"/>
    <xf numFmtId="0" fontId="13" fillId="28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2" applyNumberFormat="0" applyAlignment="0" applyProtection="0"/>
    <xf numFmtId="0" fontId="20" fillId="0" borderId="17" applyNumberFormat="0" applyFill="0" applyAlignment="0" applyProtection="0"/>
    <xf numFmtId="0" fontId="21" fillId="31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9" fillId="0" borderId="0"/>
    <xf numFmtId="0" fontId="1" fillId="0" borderId="0"/>
    <xf numFmtId="0" fontId="3" fillId="0" borderId="0"/>
    <xf numFmtId="0" fontId="9" fillId="32" borderId="18" applyNumberFormat="0" applyFont="0" applyAlignment="0" applyProtection="0"/>
    <xf numFmtId="0" fontId="23" fillId="27" borderId="19" applyNumberFormat="0" applyAlignment="0" applyProtection="0"/>
    <xf numFmtId="8" fontId="1" fillId="0" borderId="0" applyFont="0" applyFill="0" applyBorder="0" applyAlignment="0" applyProtection="0"/>
    <xf numFmtId="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9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14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17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6" fontId="0" fillId="0" borderId="0" xfId="0" applyNumberFormat="1"/>
    <xf numFmtId="3" fontId="0" fillId="0" borderId="0" xfId="0" applyNumberFormat="1"/>
    <xf numFmtId="0" fontId="4" fillId="0" borderId="1" xfId="45" applyNumberFormat="1" applyFont="1" applyFill="1" applyBorder="1" applyAlignment="1"/>
    <xf numFmtId="0" fontId="25" fillId="33" borderId="2" xfId="0" applyFont="1" applyFill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6" fontId="0" fillId="0" borderId="1" xfId="0" applyNumberFormat="1" applyBorder="1"/>
    <xf numFmtId="3" fontId="0" fillId="0" borderId="1" xfId="0" applyNumberFormat="1" applyBorder="1"/>
    <xf numFmtId="0" fontId="1" fillId="0" borderId="1" xfId="0" applyFont="1" applyBorder="1"/>
    <xf numFmtId="0" fontId="5" fillId="33" borderId="2" xfId="0" applyFont="1" applyFill="1" applyBorder="1"/>
    <xf numFmtId="3" fontId="1" fillId="0" borderId="0" xfId="0" applyNumberFormat="1" applyFont="1"/>
    <xf numFmtId="3" fontId="1" fillId="0" borderId="1" xfId="0" applyNumberFormat="1" applyFont="1" applyBorder="1"/>
    <xf numFmtId="3" fontId="5" fillId="33" borderId="2" xfId="0" applyNumberFormat="1" applyFont="1" applyFill="1" applyBorder="1"/>
    <xf numFmtId="2" fontId="0" fillId="0" borderId="0" xfId="0" applyNumberFormat="1"/>
    <xf numFmtId="2" fontId="0" fillId="0" borderId="1" xfId="0" applyNumberFormat="1" applyBorder="1"/>
    <xf numFmtId="2" fontId="5" fillId="33" borderId="2" xfId="0" applyNumberFormat="1" applyFont="1" applyFill="1" applyBorder="1"/>
    <xf numFmtId="164" fontId="0" fillId="0" borderId="0" xfId="0" applyNumberFormat="1"/>
    <xf numFmtId="164" fontId="0" fillId="0" borderId="1" xfId="0" applyNumberFormat="1" applyBorder="1"/>
    <xf numFmtId="164" fontId="5" fillId="33" borderId="2" xfId="0" applyNumberFormat="1" applyFont="1" applyFill="1" applyBorder="1"/>
    <xf numFmtId="3" fontId="5" fillId="33" borderId="2" xfId="0" applyNumberFormat="1" applyFont="1" applyFill="1" applyBorder="1" applyAlignment="1">
      <alignment horizontal="center"/>
    </xf>
    <xf numFmtId="2" fontId="27" fillId="0" borderId="0" xfId="0" applyNumberFormat="1" applyFont="1"/>
    <xf numFmtId="164" fontId="27" fillId="0" borderId="0" xfId="0" applyNumberFormat="1" applyFont="1"/>
    <xf numFmtId="3" fontId="27" fillId="0" borderId="0" xfId="0" applyNumberFormat="1" applyFont="1"/>
    <xf numFmtId="0" fontId="27" fillId="0" borderId="0" xfId="0" applyFont="1"/>
    <xf numFmtId="0" fontId="5" fillId="34" borderId="3" xfId="40" applyFont="1" applyFill="1" applyBorder="1" applyAlignment="1">
      <alignment wrapText="1"/>
    </xf>
    <xf numFmtId="3" fontId="5" fillId="34" borderId="3" xfId="40" applyNumberFormat="1" applyFont="1" applyFill="1" applyBorder="1" applyAlignment="1">
      <alignment horizontal="center" wrapText="1"/>
    </xf>
    <xf numFmtId="38" fontId="5" fillId="34" borderId="3" xfId="40" quotePrefix="1" applyNumberFormat="1" applyFont="1" applyFill="1" applyBorder="1" applyAlignment="1">
      <alignment horizontal="center" wrapText="1"/>
    </xf>
    <xf numFmtId="10" fontId="5" fillId="34" borderId="3" xfId="40" applyNumberFormat="1" applyFont="1" applyFill="1" applyBorder="1" applyAlignment="1">
      <alignment horizontal="center" wrapText="1"/>
    </xf>
    <xf numFmtId="0" fontId="28" fillId="34" borderId="3" xfId="0" applyFont="1" applyFill="1" applyBorder="1" applyAlignment="1">
      <alignment horizontal="center" wrapText="1"/>
    </xf>
    <xf numFmtId="0" fontId="28" fillId="34" borderId="3" xfId="0" applyFont="1" applyFill="1" applyBorder="1" applyAlignment="1">
      <alignment horizontal="center"/>
    </xf>
    <xf numFmtId="3" fontId="5" fillId="34" borderId="3" xfId="0" applyNumberFormat="1" applyFont="1" applyFill="1" applyBorder="1" applyAlignment="1">
      <alignment horizontal="center" wrapText="1"/>
    </xf>
    <xf numFmtId="0" fontId="4" fillId="35" borderId="3" xfId="45" applyNumberFormat="1" applyFont="1" applyFill="1" applyBorder="1" applyAlignment="1">
      <alignment horizontal="center" wrapText="1"/>
    </xf>
    <xf numFmtId="38" fontId="0" fillId="0" borderId="0" xfId="0" applyNumberFormat="1"/>
    <xf numFmtId="38" fontId="0" fillId="0" borderId="1" xfId="0" applyNumberFormat="1" applyBorder="1"/>
    <xf numFmtId="10" fontId="0" fillId="0" borderId="0" xfId="0" applyNumberFormat="1"/>
    <xf numFmtId="10" fontId="29" fillId="0" borderId="0" xfId="0" applyNumberFormat="1" applyFont="1"/>
    <xf numFmtId="0" fontId="2" fillId="36" borderId="0" xfId="0" applyFont="1" applyFill="1" applyAlignment="1">
      <alignment vertical="center"/>
    </xf>
    <xf numFmtId="0" fontId="0" fillId="36" borderId="0" xfId="0" applyFill="1"/>
    <xf numFmtId="3" fontId="0" fillId="36" borderId="0" xfId="0" applyNumberFormat="1" applyFill="1"/>
    <xf numFmtId="2" fontId="0" fillId="36" borderId="0" xfId="0" applyNumberFormat="1" applyFill="1"/>
    <xf numFmtId="6" fontId="0" fillId="36" borderId="0" xfId="0" applyNumberFormat="1" applyFill="1"/>
    <xf numFmtId="164" fontId="0" fillId="36" borderId="0" xfId="0" applyNumberFormat="1" applyFill="1"/>
    <xf numFmtId="3" fontId="1" fillId="36" borderId="0" xfId="0" applyNumberFormat="1" applyFont="1" applyFill="1"/>
    <xf numFmtId="38" fontId="0" fillId="36" borderId="0" xfId="0" applyNumberFormat="1" applyFill="1"/>
    <xf numFmtId="0" fontId="1" fillId="36" borderId="0" xfId="0" applyFont="1" applyFill="1"/>
    <xf numFmtId="10" fontId="29" fillId="36" borderId="0" xfId="0" applyNumberFormat="1" applyFont="1" applyFill="1"/>
    <xf numFmtId="2" fontId="4" fillId="35" borderId="3" xfId="45" applyNumberFormat="1" applyFont="1" applyFill="1" applyBorder="1" applyAlignment="1">
      <alignment horizontal="center" wrapText="1"/>
    </xf>
    <xf numFmtId="165" fontId="4" fillId="35" borderId="3" xfId="45" applyNumberFormat="1" applyFont="1" applyFill="1" applyBorder="1" applyAlignment="1">
      <alignment horizontal="center" wrapText="1"/>
    </xf>
    <xf numFmtId="1" fontId="4" fillId="35" borderId="3" xfId="45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4" xfId="0" applyNumberFormat="1" applyBorder="1"/>
    <xf numFmtId="165" fontId="0" fillId="0" borderId="0" xfId="0" applyNumberFormat="1"/>
    <xf numFmtId="165" fontId="0" fillId="0" borderId="4" xfId="0" applyNumberFormat="1" applyBorder="1"/>
    <xf numFmtId="165" fontId="0" fillId="36" borderId="0" xfId="0" applyNumberFormat="1" applyFill="1"/>
    <xf numFmtId="165" fontId="0" fillId="0" borderId="1" xfId="0" applyNumberFormat="1" applyBorder="1"/>
    <xf numFmtId="165" fontId="5" fillId="33" borderId="2" xfId="0" applyNumberFormat="1" applyFont="1" applyFill="1" applyBorder="1"/>
    <xf numFmtId="0" fontId="4" fillId="35" borderId="3" xfId="45" applyNumberFormat="1" applyFont="1" applyFill="1" applyBorder="1" applyAlignment="1">
      <alignment wrapText="1"/>
    </xf>
    <xf numFmtId="164" fontId="4" fillId="35" borderId="3" xfId="45" applyNumberFormat="1" applyFont="1" applyFill="1" applyBorder="1" applyAlignment="1">
      <alignment horizontal="center" wrapText="1"/>
    </xf>
    <xf numFmtId="10" fontId="4" fillId="35" borderId="3" xfId="45" applyNumberFormat="1" applyFont="1" applyFill="1" applyBorder="1" applyAlignment="1">
      <alignment horizontal="center" wrapText="1"/>
    </xf>
    <xf numFmtId="167" fontId="0" fillId="0" borderId="1" xfId="0" applyNumberFormat="1" applyBorder="1"/>
    <xf numFmtId="167" fontId="0" fillId="0" borderId="0" xfId="0" applyNumberFormat="1"/>
    <xf numFmtId="167" fontId="0" fillId="36" borderId="0" xfId="0" applyNumberFormat="1" applyFill="1"/>
    <xf numFmtId="167" fontId="5" fillId="33" borderId="2" xfId="0" applyNumberFormat="1" applyFont="1" applyFill="1" applyBorder="1"/>
    <xf numFmtId="167" fontId="5" fillId="34" borderId="3" xfId="0" applyNumberFormat="1" applyFont="1" applyFill="1" applyBorder="1" applyAlignment="1">
      <alignment horizontal="center" wrapText="1"/>
    </xf>
    <xf numFmtId="0" fontId="27" fillId="34" borderId="3" xfId="0" applyFont="1" applyFill="1" applyBorder="1"/>
    <xf numFmtId="167" fontId="4" fillId="35" borderId="3" xfId="45" applyNumberFormat="1" applyFont="1" applyFill="1" applyBorder="1" applyAlignment="1">
      <alignment horizontal="center" wrapText="1"/>
    </xf>
    <xf numFmtId="0" fontId="28" fillId="34" borderId="5" xfId="0" applyFont="1" applyFill="1" applyBorder="1" applyAlignment="1"/>
    <xf numFmtId="0" fontId="27" fillId="34" borderId="5" xfId="0" applyFont="1" applyFill="1" applyBorder="1" applyAlignment="1"/>
    <xf numFmtId="0" fontId="0" fillId="34" borderId="5" xfId="0" applyFill="1" applyBorder="1" applyAlignment="1"/>
    <xf numFmtId="0" fontId="27" fillId="34" borderId="6" xfId="0" applyFont="1" applyFill="1" applyBorder="1"/>
    <xf numFmtId="0" fontId="4" fillId="35" borderId="6" xfId="45" applyNumberFormat="1" applyFont="1" applyFill="1" applyBorder="1" applyAlignment="1">
      <alignment horizontal="center" wrapText="1"/>
    </xf>
    <xf numFmtId="164" fontId="4" fillId="34" borderId="6" xfId="45" applyNumberFormat="1" applyFont="1" applyFill="1" applyBorder="1" applyAlignment="1">
      <alignment horizontal="center" wrapText="1"/>
    </xf>
    <xf numFmtId="167" fontId="4" fillId="34" borderId="6" xfId="45" applyNumberFormat="1" applyFont="1" applyFill="1" applyBorder="1" applyAlignment="1">
      <alignment horizontal="center" wrapText="1"/>
    </xf>
    <xf numFmtId="164" fontId="4" fillId="34" borderId="3" xfId="45" applyNumberFormat="1" applyFont="1" applyFill="1" applyBorder="1" applyAlignment="1">
      <alignment horizontal="center" wrapText="1"/>
    </xf>
    <xf numFmtId="165" fontId="4" fillId="34" borderId="6" xfId="45" applyNumberFormat="1" applyFont="1" applyFill="1" applyBorder="1" applyAlignment="1">
      <alignment horizontal="center" wrapText="1"/>
    </xf>
    <xf numFmtId="165" fontId="27" fillId="34" borderId="5" xfId="0" applyNumberFormat="1" applyFont="1" applyFill="1" applyBorder="1" applyAlignment="1"/>
    <xf numFmtId="165" fontId="0" fillId="34" borderId="5" xfId="0" applyNumberFormat="1" applyFill="1" applyBorder="1" applyAlignment="1"/>
    <xf numFmtId="167" fontId="27" fillId="34" borderId="5" xfId="0" applyNumberFormat="1" applyFont="1" applyFill="1" applyBorder="1" applyAlignment="1"/>
    <xf numFmtId="0" fontId="27" fillId="34" borderId="3" xfId="0" applyFont="1" applyFill="1" applyBorder="1" applyAlignment="1"/>
    <xf numFmtId="3" fontId="4" fillId="34" borderId="3" xfId="45" applyNumberFormat="1" applyFont="1" applyFill="1" applyBorder="1" applyAlignment="1">
      <alignment horizontal="center" wrapText="1"/>
    </xf>
    <xf numFmtId="165" fontId="4" fillId="34" borderId="3" xfId="45" applyNumberFormat="1" applyFont="1" applyFill="1" applyBorder="1" applyAlignment="1">
      <alignment horizontal="center" wrapText="1"/>
    </xf>
    <xf numFmtId="166" fontId="4" fillId="34" borderId="3" xfId="45" applyNumberFormat="1" applyFont="1" applyFill="1" applyBorder="1" applyAlignment="1">
      <alignment horizontal="center" wrapText="1"/>
    </xf>
    <xf numFmtId="2" fontId="4" fillId="34" borderId="3" xfId="45" applyNumberFormat="1" applyFont="1" applyFill="1" applyBorder="1" applyAlignment="1">
      <alignment horizontal="center" wrapText="1"/>
    </xf>
    <xf numFmtId="166" fontId="0" fillId="0" borderId="0" xfId="0" applyNumberFormat="1"/>
    <xf numFmtId="166" fontId="0" fillId="0" borderId="1" xfId="0" applyNumberFormat="1" applyBorder="1"/>
    <xf numFmtId="166" fontId="0" fillId="36" borderId="0" xfId="0" applyNumberFormat="1" applyFill="1"/>
    <xf numFmtId="166" fontId="5" fillId="33" borderId="2" xfId="0" applyNumberFormat="1" applyFont="1" applyFill="1" applyBorder="1"/>
    <xf numFmtId="0" fontId="4" fillId="34" borderId="3" xfId="45" applyNumberFormat="1" applyFont="1" applyFill="1" applyBorder="1" applyAlignment="1">
      <alignment horizontal="center" wrapText="1"/>
    </xf>
    <xf numFmtId="0" fontId="27" fillId="0" borderId="0" xfId="0" applyFont="1" applyFill="1" applyBorder="1" applyAlignment="1"/>
    <xf numFmtId="0" fontId="27" fillId="34" borderId="3" xfId="0" applyFont="1" applyFill="1" applyBorder="1" applyAlignment="1"/>
    <xf numFmtId="0" fontId="0" fillId="0" borderId="0" xfId="0" applyFill="1"/>
    <xf numFmtId="168" fontId="4" fillId="34" borderId="3" xfId="45" applyNumberFormat="1" applyFont="1" applyFill="1" applyBorder="1" applyAlignment="1">
      <alignment horizontal="center" wrapText="1"/>
    </xf>
    <xf numFmtId="3" fontId="4" fillId="35" borderId="3" xfId="45" applyNumberFormat="1" applyFont="1" applyFill="1" applyBorder="1" applyAlignment="1">
      <alignment horizontal="center" wrapText="1"/>
    </xf>
    <xf numFmtId="0" fontId="27" fillId="34" borderId="6" xfId="0" applyFont="1" applyFill="1" applyBorder="1" applyAlignment="1"/>
    <xf numFmtId="3" fontId="4" fillId="35" borderId="6" xfId="45" applyNumberFormat="1" applyFont="1" applyFill="1" applyBorder="1" applyAlignment="1">
      <alignment horizontal="center" wrapText="1"/>
    </xf>
    <xf numFmtId="1" fontId="4" fillId="34" borderId="3" xfId="45" applyNumberFormat="1" applyFont="1" applyFill="1" applyBorder="1" applyAlignment="1">
      <alignment horizontal="center" wrapText="1"/>
    </xf>
    <xf numFmtId="3" fontId="28" fillId="34" borderId="3" xfId="0" applyNumberFormat="1" applyFont="1" applyFill="1" applyBorder="1" applyAlignment="1">
      <alignment horizontal="center" wrapText="1"/>
    </xf>
    <xf numFmtId="0" fontId="28" fillId="34" borderId="7" xfId="0" applyFont="1" applyFill="1" applyBorder="1" applyAlignment="1"/>
    <xf numFmtId="0" fontId="28" fillId="34" borderId="2" xfId="0" applyFont="1" applyFill="1" applyBorder="1" applyAlignment="1"/>
    <xf numFmtId="0" fontId="28" fillId="34" borderId="8" xfId="0" applyFont="1" applyFill="1" applyBorder="1" applyAlignment="1"/>
    <xf numFmtId="0" fontId="5" fillId="33" borderId="7" xfId="0" applyFont="1" applyFill="1" applyBorder="1"/>
    <xf numFmtId="0" fontId="0" fillId="33" borderId="2" xfId="0" applyFill="1" applyBorder="1"/>
    <xf numFmtId="3" fontId="0" fillId="33" borderId="2" xfId="0" applyNumberFormat="1" applyFill="1" applyBorder="1"/>
    <xf numFmtId="0" fontId="0" fillId="33" borderId="8" xfId="0" applyFill="1" applyBorder="1"/>
    <xf numFmtId="0" fontId="5" fillId="33" borderId="3" xfId="0" applyFont="1" applyFill="1" applyBorder="1"/>
    <xf numFmtId="3" fontId="5" fillId="33" borderId="3" xfId="0" applyNumberFormat="1" applyFont="1" applyFill="1" applyBorder="1" applyAlignment="1">
      <alignment wrapText="1"/>
    </xf>
    <xf numFmtId="0" fontId="5" fillId="33" borderId="3" xfId="0" applyFont="1" applyFill="1" applyBorder="1" applyAlignment="1">
      <alignment wrapText="1"/>
    </xf>
    <xf numFmtId="0" fontId="5" fillId="0" borderId="0" xfId="0" applyFont="1"/>
    <xf numFmtId="0" fontId="7" fillId="0" borderId="3" xfId="0" applyFont="1" applyBorder="1" applyAlignment="1">
      <alignment vertical="center"/>
    </xf>
    <xf numFmtId="0" fontId="5" fillId="0" borderId="3" xfId="0" applyFont="1" applyBorder="1"/>
    <xf numFmtId="3" fontId="5" fillId="0" borderId="3" xfId="0" applyNumberFormat="1" applyFont="1" applyBorder="1"/>
    <xf numFmtId="0" fontId="2" fillId="0" borderId="3" xfId="0" applyFont="1" applyBorder="1" applyAlignment="1">
      <alignment vertical="center"/>
    </xf>
    <xf numFmtId="0" fontId="0" fillId="0" borderId="3" xfId="0" applyBorder="1"/>
    <xf numFmtId="3" fontId="0" fillId="0" borderId="3" xfId="0" applyNumberFormat="1" applyBorder="1"/>
    <xf numFmtId="0" fontId="2" fillId="36" borderId="7" xfId="0" applyFont="1" applyFill="1" applyBorder="1" applyAlignment="1">
      <alignment vertical="center"/>
    </xf>
    <xf numFmtId="0" fontId="2" fillId="36" borderId="2" xfId="0" applyFont="1" applyFill="1" applyBorder="1" applyAlignment="1">
      <alignment vertical="center"/>
    </xf>
    <xf numFmtId="0" fontId="0" fillId="36" borderId="2" xfId="0" applyFill="1" applyBorder="1"/>
    <xf numFmtId="3" fontId="0" fillId="36" borderId="2" xfId="0" applyNumberFormat="1" applyFill="1" applyBorder="1"/>
    <xf numFmtId="0" fontId="0" fillId="36" borderId="8" xfId="0" applyFill="1" applyBorder="1"/>
    <xf numFmtId="3" fontId="1" fillId="0" borderId="3" xfId="0" applyNumberFormat="1" applyFont="1" applyBorder="1"/>
    <xf numFmtId="10" fontId="0" fillId="0" borderId="1" xfId="0" applyNumberFormat="1" applyBorder="1"/>
    <xf numFmtId="164" fontId="0" fillId="36" borderId="0" xfId="0" applyNumberFormat="1" applyFill="1" applyAlignment="1">
      <alignment wrapText="1"/>
    </xf>
    <xf numFmtId="0" fontId="30" fillId="0" borderId="0" xfId="41" applyFont="1" applyBorder="1"/>
    <xf numFmtId="0" fontId="22" fillId="0" borderId="0" xfId="41" applyBorder="1"/>
    <xf numFmtId="3" fontId="22" fillId="0" borderId="0" xfId="41" applyNumberFormat="1" applyBorder="1"/>
    <xf numFmtId="0" fontId="0" fillId="0" borderId="0" xfId="0" applyBorder="1"/>
    <xf numFmtId="1" fontId="0" fillId="0" borderId="0" xfId="0" applyNumberFormat="1"/>
    <xf numFmtId="1" fontId="0" fillId="0" borderId="1" xfId="0" applyNumberFormat="1" applyBorder="1"/>
    <xf numFmtId="1" fontId="0" fillId="36" borderId="0" xfId="0" applyNumberFormat="1" applyFill="1"/>
    <xf numFmtId="0" fontId="5" fillId="34" borderId="7" xfId="0" applyFont="1" applyFill="1" applyBorder="1"/>
    <xf numFmtId="0" fontId="0" fillId="34" borderId="2" xfId="0" applyFill="1" applyBorder="1"/>
    <xf numFmtId="0" fontId="0" fillId="34" borderId="8" xfId="0" applyFill="1" applyBorder="1"/>
    <xf numFmtId="0" fontId="0" fillId="34" borderId="3" xfId="0" applyFill="1" applyBorder="1"/>
    <xf numFmtId="0" fontId="5" fillId="34" borderId="3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164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Border="1"/>
    <xf numFmtId="164" fontId="0" fillId="36" borderId="4" xfId="0" applyNumberFormat="1" applyFill="1" applyBorder="1"/>
    <xf numFmtId="0" fontId="4" fillId="0" borderId="9" xfId="45" applyNumberFormat="1" applyFont="1" applyFill="1" applyBorder="1" applyAlignment="1"/>
    <xf numFmtId="0" fontId="2" fillId="36" borderId="4" xfId="0" applyFont="1" applyFill="1" applyBorder="1" applyAlignment="1">
      <alignment vertical="center"/>
    </xf>
    <xf numFmtId="164" fontId="5" fillId="0" borderId="9" xfId="0" applyNumberFormat="1" applyFont="1" applyBorder="1"/>
    <xf numFmtId="167" fontId="5" fillId="0" borderId="10" xfId="0" applyNumberFormat="1" applyFont="1" applyBorder="1"/>
    <xf numFmtId="164" fontId="5" fillId="0" borderId="10" xfId="0" applyNumberFormat="1" applyFont="1" applyBorder="1"/>
    <xf numFmtId="165" fontId="5" fillId="0" borderId="10" xfId="0" applyNumberFormat="1" applyFont="1" applyBorder="1"/>
    <xf numFmtId="165" fontId="5" fillId="0" borderId="9" xfId="0" applyNumberFormat="1" applyFont="1" applyBorder="1"/>
    <xf numFmtId="6" fontId="0" fillId="38" borderId="0" xfId="0" applyNumberFormat="1" applyFill="1"/>
    <xf numFmtId="0" fontId="7" fillId="0" borderId="1" xfId="0" applyFont="1" applyBorder="1" applyAlignment="1">
      <alignment vertical="center"/>
    </xf>
    <xf numFmtId="164" fontId="0" fillId="38" borderId="0" xfId="0" applyNumberFormat="1" applyFill="1" applyBorder="1"/>
    <xf numFmtId="167" fontId="0" fillId="38" borderId="0" xfId="0" applyNumberFormat="1" applyFill="1" applyBorder="1"/>
    <xf numFmtId="165" fontId="0" fillId="38" borderId="0" xfId="0" applyNumberFormat="1" applyFill="1" applyBorder="1"/>
    <xf numFmtId="0" fontId="0" fillId="38" borderId="0" xfId="0" applyFill="1"/>
    <xf numFmtId="165" fontId="0" fillId="38" borderId="0" xfId="0" applyNumberFormat="1" applyFill="1"/>
    <xf numFmtId="2" fontId="0" fillId="38" borderId="0" xfId="0" applyNumberFormat="1" applyFill="1"/>
    <xf numFmtId="3" fontId="5" fillId="0" borderId="1" xfId="0" applyNumberFormat="1" applyFont="1" applyBorder="1"/>
    <xf numFmtId="166" fontId="5" fillId="0" borderId="1" xfId="0" applyNumberFormat="1" applyFont="1" applyBorder="1"/>
    <xf numFmtId="1" fontId="5" fillId="0" borderId="1" xfId="0" applyNumberFormat="1" applyFont="1" applyBorder="1"/>
    <xf numFmtId="0" fontId="0" fillId="37" borderId="0" xfId="0" applyFill="1"/>
    <xf numFmtId="166" fontId="0" fillId="37" borderId="0" xfId="0" applyNumberFormat="1" applyFill="1"/>
    <xf numFmtId="165" fontId="5" fillId="0" borderId="1" xfId="0" applyNumberFormat="1" applyFont="1" applyBorder="1"/>
    <xf numFmtId="2" fontId="5" fillId="0" borderId="1" xfId="0" applyNumberFormat="1" applyFont="1" applyBorder="1"/>
    <xf numFmtId="3" fontId="1" fillId="38" borderId="0" xfId="0" applyNumberFormat="1" applyFont="1" applyFill="1" applyBorder="1"/>
    <xf numFmtId="38" fontId="5" fillId="33" borderId="2" xfId="0" applyNumberFormat="1" applyFont="1" applyFill="1" applyBorder="1"/>
    <xf numFmtId="10" fontId="1" fillId="36" borderId="0" xfId="0" applyNumberFormat="1" applyFont="1" applyFill="1"/>
    <xf numFmtId="0" fontId="2" fillId="38" borderId="0" xfId="0" applyFont="1" applyFill="1" applyAlignment="1">
      <alignment vertical="center"/>
    </xf>
    <xf numFmtId="3" fontId="0" fillId="38" borderId="0" xfId="0" applyNumberFormat="1" applyFill="1"/>
    <xf numFmtId="0" fontId="1" fillId="38" borderId="0" xfId="0" applyFont="1" applyFill="1"/>
    <xf numFmtId="3" fontId="0" fillId="37" borderId="21" xfId="0" applyNumberFormat="1" applyFill="1" applyBorder="1"/>
    <xf numFmtId="3" fontId="0" fillId="37" borderId="23" xfId="0" applyNumberFormat="1" applyFill="1" applyBorder="1"/>
    <xf numFmtId="3" fontId="0" fillId="37" borderId="22" xfId="0" applyNumberFormat="1" applyFill="1" applyBorder="1"/>
    <xf numFmtId="3" fontId="0" fillId="37" borderId="24" xfId="0" applyNumberFormat="1" applyFill="1" applyBorder="1"/>
    <xf numFmtId="3" fontId="0" fillId="38" borderId="25" xfId="0" applyNumberFormat="1" applyFill="1" applyBorder="1"/>
    <xf numFmtId="0" fontId="1" fillId="0" borderId="3" xfId="44" applyBorder="1"/>
    <xf numFmtId="3" fontId="1" fillId="0" borderId="3" xfId="44" applyNumberFormat="1" applyBorder="1"/>
    <xf numFmtId="44" fontId="1" fillId="0" borderId="3" xfId="30" applyFont="1" applyBorder="1"/>
    <xf numFmtId="172" fontId="1" fillId="0" borderId="3" xfId="30" applyNumberFormat="1" applyFont="1" applyBorder="1"/>
    <xf numFmtId="3" fontId="1" fillId="37" borderId="3" xfId="44" applyNumberFormat="1" applyFont="1" applyFill="1" applyBorder="1"/>
    <xf numFmtId="3" fontId="0" fillId="0" borderId="0" xfId="0" applyNumberFormat="1" applyFill="1"/>
    <xf numFmtId="0" fontId="2" fillId="0" borderId="0" xfId="0" applyFont="1" applyFill="1" applyAlignment="1">
      <alignment vertical="center"/>
    </xf>
    <xf numFmtId="2" fontId="0" fillId="0" borderId="0" xfId="0" applyNumberFormat="1" applyFill="1"/>
    <xf numFmtId="165" fontId="0" fillId="0" borderId="0" xfId="0" applyNumberFormat="1" applyFill="1"/>
    <xf numFmtId="6" fontId="27" fillId="0" borderId="0" xfId="43" applyNumberFormat="1" applyFont="1" applyAlignment="1"/>
    <xf numFmtId="167" fontId="0" fillId="38" borderId="0" xfId="0" applyNumberFormat="1" applyFill="1"/>
    <xf numFmtId="164" fontId="0" fillId="38" borderId="0" xfId="0" applyNumberFormat="1" applyFill="1"/>
    <xf numFmtId="164" fontId="0" fillId="0" borderId="0" xfId="0" applyNumberFormat="1" applyFill="1"/>
    <xf numFmtId="167" fontId="0" fillId="0" borderId="0" xfId="0" applyNumberFormat="1" applyFill="1"/>
    <xf numFmtId="0" fontId="31" fillId="38" borderId="0" xfId="45" applyNumberFormat="1" applyFont="1" applyFill="1" applyBorder="1" applyAlignment="1"/>
    <xf numFmtId="167" fontId="0" fillId="0" borderId="0" xfId="0" applyNumberFormat="1" applyFill="1" applyBorder="1"/>
    <xf numFmtId="165" fontId="0" fillId="0" borderId="0" xfId="0" applyNumberFormat="1" applyFill="1" applyBorder="1"/>
    <xf numFmtId="6" fontId="0" fillId="0" borderId="0" xfId="0" applyNumberFormat="1" applyFill="1"/>
    <xf numFmtId="6" fontId="0" fillId="38" borderId="0" xfId="0" applyNumberFormat="1" applyFill="1" applyBorder="1"/>
    <xf numFmtId="6" fontId="0" fillId="0" borderId="0" xfId="0" applyNumberFormat="1" applyFill="1" applyBorder="1"/>
    <xf numFmtId="164" fontId="0" fillId="0" borderId="0" xfId="0" applyNumberFormat="1" applyFill="1" applyBorder="1"/>
    <xf numFmtId="164" fontId="1" fillId="38" borderId="0" xfId="0" applyNumberFormat="1" applyFont="1" applyFill="1" applyBorder="1"/>
    <xf numFmtId="166" fontId="0" fillId="0" borderId="0" xfId="0" applyNumberFormat="1" applyFill="1"/>
    <xf numFmtId="0" fontId="32" fillId="0" borderId="0" xfId="0" applyFont="1"/>
    <xf numFmtId="165" fontId="1" fillId="36" borderId="0" xfId="0" applyNumberFormat="1" applyFont="1" applyFill="1"/>
    <xf numFmtId="166" fontId="1" fillId="36" borderId="0" xfId="0" applyNumberFormat="1" applyFont="1" applyFill="1"/>
    <xf numFmtId="2" fontId="1" fillId="36" borderId="0" xfId="0" applyNumberFormat="1" applyFont="1" applyFill="1"/>
    <xf numFmtId="3" fontId="6" fillId="0" borderId="0" xfId="0" applyNumberFormat="1" applyFont="1" applyFill="1"/>
    <xf numFmtId="165" fontId="0" fillId="38" borderId="4" xfId="0" applyNumberFormat="1" applyFill="1" applyBorder="1"/>
    <xf numFmtId="10" fontId="1" fillId="0" borderId="0" xfId="0" applyNumberFormat="1" applyFont="1"/>
    <xf numFmtId="0" fontId="1" fillId="0" borderId="0" xfId="0" applyFont="1" applyFill="1"/>
    <xf numFmtId="2" fontId="1" fillId="0" borderId="4" xfId="0" applyNumberFormat="1" applyFont="1" applyBorder="1"/>
    <xf numFmtId="0" fontId="1" fillId="0" borderId="4" xfId="0" applyFont="1" applyBorder="1"/>
    <xf numFmtId="2" fontId="1" fillId="0" borderId="0" xfId="0" applyNumberFormat="1" applyFont="1"/>
    <xf numFmtId="2" fontId="1" fillId="0" borderId="0" xfId="0" applyNumberFormat="1" applyFont="1" applyFill="1"/>
    <xf numFmtId="0" fontId="1" fillId="0" borderId="4" xfId="0" applyFont="1" applyFill="1" applyBorder="1"/>
    <xf numFmtId="2" fontId="1" fillId="38" borderId="0" xfId="0" applyNumberFormat="1" applyFont="1" applyFill="1"/>
    <xf numFmtId="1" fontId="5" fillId="33" borderId="2" xfId="0" applyNumberFormat="1" applyFont="1" applyFill="1" applyBorder="1"/>
    <xf numFmtId="165" fontId="0" fillId="37" borderId="0" xfId="0" applyNumberFormat="1" applyFill="1"/>
    <xf numFmtId="166" fontId="0" fillId="38" borderId="0" xfId="0" applyNumberFormat="1" applyFill="1"/>
    <xf numFmtId="3" fontId="0" fillId="0" borderId="3" xfId="0" applyNumberForma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37" borderId="26" xfId="0" applyFont="1" applyFill="1" applyBorder="1" applyAlignment="1">
      <alignment vertical="center"/>
    </xf>
    <xf numFmtId="3" fontId="0" fillId="37" borderId="26" xfId="0" applyNumberFormat="1" applyFill="1" applyBorder="1"/>
    <xf numFmtId="38" fontId="0" fillId="37" borderId="26" xfId="0" applyNumberFormat="1" applyFill="1" applyBorder="1"/>
    <xf numFmtId="10" fontId="1" fillId="37" borderId="26" xfId="0" applyNumberFormat="1" applyFont="1" applyFill="1" applyBorder="1"/>
    <xf numFmtId="0" fontId="0" fillId="37" borderId="26" xfId="0" applyFill="1" applyBorder="1"/>
    <xf numFmtId="0" fontId="1" fillId="37" borderId="26" xfId="0" applyFont="1" applyFill="1" applyBorder="1"/>
    <xf numFmtId="0" fontId="0" fillId="0" borderId="26" xfId="0" applyBorder="1"/>
    <xf numFmtId="0" fontId="2" fillId="38" borderId="26" xfId="0" applyFont="1" applyFill="1" applyBorder="1" applyAlignment="1">
      <alignment vertical="center"/>
    </xf>
    <xf numFmtId="3" fontId="0" fillId="38" borderId="26" xfId="0" applyNumberFormat="1" applyFill="1" applyBorder="1"/>
    <xf numFmtId="38" fontId="0" fillId="38" borderId="26" xfId="0" applyNumberFormat="1" applyFill="1" applyBorder="1"/>
    <xf numFmtId="10" fontId="1" fillId="38" borderId="26" xfId="0" applyNumberFormat="1" applyFont="1" applyFill="1" applyBorder="1"/>
    <xf numFmtId="0" fontId="0" fillId="38" borderId="26" xfId="0" applyFill="1" applyBorder="1"/>
    <xf numFmtId="0" fontId="1" fillId="38" borderId="26" xfId="0" applyFont="1" applyFill="1" applyBorder="1"/>
    <xf numFmtId="10" fontId="29" fillId="38" borderId="26" xfId="0" applyNumberFormat="1" applyFont="1" applyFill="1" applyBorder="1"/>
    <xf numFmtId="10" fontId="29" fillId="37" borderId="26" xfId="0" applyNumberFormat="1" applyFont="1" applyFill="1" applyBorder="1"/>
    <xf numFmtId="0" fontId="2" fillId="37" borderId="27" xfId="0" applyFont="1" applyFill="1" applyBorder="1" applyAlignment="1">
      <alignment vertical="center"/>
    </xf>
    <xf numFmtId="3" fontId="0" fillId="37" borderId="27" xfId="0" applyNumberFormat="1" applyFill="1" applyBorder="1"/>
    <xf numFmtId="38" fontId="0" fillId="37" borderId="27" xfId="0" applyNumberFormat="1" applyFill="1" applyBorder="1"/>
    <xf numFmtId="10" fontId="29" fillId="37" borderId="27" xfId="0" applyNumberFormat="1" applyFont="1" applyFill="1" applyBorder="1"/>
    <xf numFmtId="0" fontId="0" fillId="37" borderId="27" xfId="0" applyFill="1" applyBorder="1"/>
    <xf numFmtId="0" fontId="1" fillId="37" borderId="27" xfId="0" applyFont="1" applyFill="1" applyBorder="1"/>
    <xf numFmtId="0" fontId="0" fillId="0" borderId="28" xfId="0" applyBorder="1"/>
    <xf numFmtId="166" fontId="1" fillId="0" borderId="0" xfId="0" applyNumberFormat="1" applyFont="1"/>
    <xf numFmtId="3" fontId="1" fillId="0" borderId="0" xfId="0" applyNumberFormat="1" applyFont="1" applyFill="1"/>
    <xf numFmtId="0" fontId="2" fillId="37" borderId="0" xfId="0" applyFont="1" applyFill="1" applyAlignment="1">
      <alignment vertical="center"/>
    </xf>
    <xf numFmtId="165" fontId="0" fillId="0" borderId="0" xfId="69" applyNumberFormat="1" applyFont="1" applyFill="1"/>
    <xf numFmtId="3" fontId="0" fillId="38" borderId="4" xfId="0" applyNumberFormat="1" applyFill="1" applyBorder="1"/>
    <xf numFmtId="3" fontId="0" fillId="0" borderId="4" xfId="0" applyNumberFormat="1" applyBorder="1"/>
    <xf numFmtId="164" fontId="0" fillId="0" borderId="4" xfId="0" applyNumberFormat="1" applyBorder="1"/>
    <xf numFmtId="167" fontId="0" fillId="0" borderId="4" xfId="0" applyNumberFormat="1" applyBorder="1"/>
    <xf numFmtId="10" fontId="0" fillId="0" borderId="0" xfId="69" applyNumberFormat="1" applyFont="1"/>
    <xf numFmtId="10" fontId="5" fillId="33" borderId="2" xfId="0" applyNumberFormat="1" applyFont="1" applyFill="1" applyBorder="1"/>
    <xf numFmtId="2" fontId="1" fillId="0" borderId="3" xfId="44" applyNumberFormat="1" applyBorder="1"/>
    <xf numFmtId="0" fontId="0" fillId="0" borderId="0" xfId="0" applyFont="1" applyFill="1" applyBorder="1"/>
    <xf numFmtId="0" fontId="0" fillId="0" borderId="0" xfId="0" applyFill="1" applyBorder="1"/>
    <xf numFmtId="1" fontId="0" fillId="0" borderId="0" xfId="0" applyNumberFormat="1" applyFill="1"/>
    <xf numFmtId="1" fontId="6" fillId="0" borderId="0" xfId="0" applyNumberFormat="1" applyFont="1" applyAlignment="1">
      <alignment horizontal="right"/>
    </xf>
    <xf numFmtId="173" fontId="0" fillId="0" borderId="0" xfId="28" applyNumberFormat="1" applyFont="1"/>
    <xf numFmtId="173" fontId="0" fillId="36" borderId="0" xfId="28" applyNumberFormat="1" applyFont="1" applyFill="1"/>
    <xf numFmtId="173" fontId="0" fillId="0" borderId="1" xfId="28" applyNumberFormat="1" applyFont="1" applyBorder="1"/>
    <xf numFmtId="173" fontId="0" fillId="0" borderId="0" xfId="28" applyNumberFormat="1" applyFont="1" applyFill="1"/>
    <xf numFmtId="173" fontId="5" fillId="0" borderId="1" xfId="28" applyNumberFormat="1" applyFont="1" applyBorder="1"/>
    <xf numFmtId="173" fontId="8" fillId="36" borderId="0" xfId="28" applyNumberFormat="1" applyFont="1" applyFill="1"/>
    <xf numFmtId="173" fontId="0" fillId="0" borderId="0" xfId="0" applyNumberFormat="1" applyFill="1"/>
    <xf numFmtId="3" fontId="6" fillId="36" borderId="0" xfId="0" applyNumberFormat="1" applyFont="1" applyFill="1" applyAlignment="1">
      <alignment horizontal="right"/>
    </xf>
    <xf numFmtId="166" fontId="0" fillId="36" borderId="0" xfId="0" applyNumberForma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6" fillId="36" borderId="0" xfId="0" applyNumberFormat="1" applyFont="1" applyFill="1" applyAlignment="1">
      <alignment horizontal="right"/>
    </xf>
    <xf numFmtId="0" fontId="1" fillId="0" borderId="3" xfId="0" applyFont="1" applyBorder="1"/>
    <xf numFmtId="0" fontId="28" fillId="34" borderId="7" xfId="0" applyFont="1" applyFill="1" applyBorder="1" applyAlignment="1"/>
    <xf numFmtId="0" fontId="0" fillId="0" borderId="2" xfId="0" applyBorder="1" applyAlignment="1"/>
    <xf numFmtId="0" fontId="0" fillId="0" borderId="8" xfId="0" applyBorder="1" applyAlignment="1"/>
    <xf numFmtId="0" fontId="28" fillId="34" borderId="11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0" fontId="27" fillId="0" borderId="2" xfId="0" applyFont="1" applyBorder="1" applyAlignment="1"/>
    <xf numFmtId="0" fontId="28" fillId="34" borderId="3" xfId="0" applyFont="1" applyFill="1" applyBorder="1" applyAlignment="1"/>
    <xf numFmtId="0" fontId="27" fillId="0" borderId="3" xfId="0" applyFont="1" applyBorder="1" applyAlignment="1"/>
    <xf numFmtId="0" fontId="28" fillId="34" borderId="2" xfId="0" applyFont="1" applyFill="1" applyBorder="1" applyAlignment="1"/>
    <xf numFmtId="0" fontId="28" fillId="34" borderId="8" xfId="0" applyFont="1" applyFill="1" applyBorder="1" applyAlignment="1"/>
    <xf numFmtId="0" fontId="28" fillId="34" borderId="7" xfId="0" applyFont="1" applyFill="1" applyBorder="1" applyAlignment="1">
      <alignment horizontal="center"/>
    </xf>
    <xf numFmtId="0" fontId="28" fillId="34" borderId="2" xfId="0" applyFont="1" applyFill="1" applyBorder="1" applyAlignment="1">
      <alignment horizontal="center"/>
    </xf>
    <xf numFmtId="0" fontId="28" fillId="34" borderId="8" xfId="0" applyFont="1" applyFill="1" applyBorder="1" applyAlignment="1">
      <alignment horizontal="center"/>
    </xf>
    <xf numFmtId="0" fontId="27" fillId="0" borderId="8" xfId="0" applyFont="1" applyBorder="1" applyAlignment="1"/>
    <xf numFmtId="0" fontId="28" fillId="34" borderId="11" xfId="0" applyFont="1" applyFill="1" applyBorder="1" applyAlignment="1"/>
    <xf numFmtId="0" fontId="27" fillId="34" borderId="0" xfId="0" applyFont="1" applyFill="1" applyBorder="1" applyAlignment="1"/>
    <xf numFmtId="0" fontId="0" fillId="0" borderId="0" xfId="0" applyAlignment="1"/>
    <xf numFmtId="0" fontId="27" fillId="34" borderId="3" xfId="0" applyFont="1" applyFill="1" applyBorder="1" applyAlignment="1"/>
    <xf numFmtId="0" fontId="27" fillId="34" borderId="2" xfId="0" applyFont="1" applyFill="1" applyBorder="1" applyAlignment="1"/>
    <xf numFmtId="0" fontId="4" fillId="34" borderId="5" xfId="45" applyNumberFormat="1" applyFont="1" applyFill="1" applyBorder="1" applyAlignment="1">
      <alignment horizontal="center" wrapText="1"/>
    </xf>
    <xf numFmtId="0" fontId="4" fillId="34" borderId="6" xfId="45" applyNumberFormat="1" applyFont="1" applyFill="1" applyBorder="1" applyAlignment="1">
      <alignment horizontal="center" wrapText="1"/>
    </xf>
    <xf numFmtId="3" fontId="4" fillId="35" borderId="5" xfId="45" applyNumberFormat="1" applyFont="1" applyFill="1" applyBorder="1" applyAlignment="1">
      <alignment horizontal="center" wrapText="1"/>
    </xf>
    <xf numFmtId="0" fontId="0" fillId="0" borderId="6" xfId="0" applyBorder="1" applyAlignment="1"/>
    <xf numFmtId="166" fontId="4" fillId="34" borderId="5" xfId="45" applyNumberFormat="1" applyFont="1" applyFill="1" applyBorder="1" applyAlignment="1">
      <alignment horizontal="center" wrapText="1"/>
    </xf>
    <xf numFmtId="3" fontId="4" fillId="34" borderId="5" xfId="45" applyNumberFormat="1" applyFont="1" applyFill="1" applyBorder="1" applyAlignment="1">
      <alignment horizontal="center" wrapText="1"/>
    </xf>
    <xf numFmtId="2" fontId="4" fillId="34" borderId="5" xfId="45" applyNumberFormat="1" applyFont="1" applyFill="1" applyBorder="1" applyAlignment="1">
      <alignment horizontal="center" wrapText="1"/>
    </xf>
    <xf numFmtId="3" fontId="28" fillId="34" borderId="3" xfId="0" applyNumberFormat="1" applyFont="1" applyFill="1" applyBorder="1" applyAlignment="1">
      <alignment horizontal="center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 2" xfId="30" xr:uid="{00000000-0005-0000-0000-00001E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9000000}"/>
    <cellStyle name="Normal 3" xfId="41" xr:uid="{00000000-0005-0000-0000-00002A000000}"/>
    <cellStyle name="Normal 4" xfId="42" xr:uid="{00000000-0005-0000-0000-00002B000000}"/>
    <cellStyle name="Normal 5" xfId="43" xr:uid="{00000000-0005-0000-0000-00002C000000}"/>
    <cellStyle name="Normal 6" xfId="44" xr:uid="{00000000-0005-0000-0000-00002D000000}"/>
    <cellStyle name="Normal_Sheet2" xfId="45" xr:uid="{00000000-0005-0000-0000-00002E000000}"/>
    <cellStyle name="Note 2" xfId="46" xr:uid="{00000000-0005-0000-0000-00002F000000}"/>
    <cellStyle name="Output" xfId="47" builtinId="21" customBuiltin="1"/>
    <cellStyle name="Percent" xfId="69" builtinId="5"/>
    <cellStyle name="sCurrency" xfId="48" xr:uid="{00000000-0005-0000-0000-000031000000}"/>
    <cellStyle name="sDate" xfId="49" xr:uid="{00000000-0005-0000-0000-000032000000}"/>
    <cellStyle name="sDecimal" xfId="50" xr:uid="{00000000-0005-0000-0000-000033000000}"/>
    <cellStyle name="sInteger" xfId="51" xr:uid="{00000000-0005-0000-0000-000034000000}"/>
    <cellStyle name="sLongDate" xfId="52" xr:uid="{00000000-0005-0000-0000-000035000000}"/>
    <cellStyle name="sLongTime" xfId="53" xr:uid="{00000000-0005-0000-0000-000036000000}"/>
    <cellStyle name="sMediumDate" xfId="54" xr:uid="{00000000-0005-0000-0000-000037000000}"/>
    <cellStyle name="sMediumTime" xfId="55" xr:uid="{00000000-0005-0000-0000-000038000000}"/>
    <cellStyle name="sNumber" xfId="56" xr:uid="{00000000-0005-0000-0000-000039000000}"/>
    <cellStyle name="sPercent" xfId="57" xr:uid="{00000000-0005-0000-0000-00003A000000}"/>
    <cellStyle name="sPhone" xfId="58" xr:uid="{00000000-0005-0000-0000-00003B000000}"/>
    <cellStyle name="sPhoneExt" xfId="59" xr:uid="{00000000-0005-0000-0000-00003C000000}"/>
    <cellStyle name="sRichText" xfId="60" xr:uid="{00000000-0005-0000-0000-00003D000000}"/>
    <cellStyle name="sShortDate" xfId="61" xr:uid="{00000000-0005-0000-0000-00003E000000}"/>
    <cellStyle name="sShortTime" xfId="62" xr:uid="{00000000-0005-0000-0000-00003F000000}"/>
    <cellStyle name="sStandard" xfId="63" xr:uid="{00000000-0005-0000-0000-000040000000}"/>
    <cellStyle name="sText" xfId="64" xr:uid="{00000000-0005-0000-0000-000041000000}"/>
    <cellStyle name="sZip" xfId="65" xr:uid="{00000000-0005-0000-0000-000042000000}"/>
    <cellStyle name="Title" xfId="66" builtinId="15" customBuiltin="1"/>
    <cellStyle name="Total" xfId="67" builtinId="25" customBuiltin="1"/>
    <cellStyle name="Warning Text" xfId="68" builtinId="11" customBuiltin="1"/>
  </cellStyles>
  <dxfs count="2">
    <dxf>
      <font>
        <strike val="0"/>
        <color rgb="FFFF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8"/>
  <sheetViews>
    <sheetView zoomScale="90" zoomScaleNormal="90" workbookViewId="0">
      <selection activeCell="N37" sqref="N37"/>
    </sheetView>
  </sheetViews>
  <sheetFormatPr defaultColWidth="9.140625" defaultRowHeight="12.75" x14ac:dyDescent="0.2"/>
  <cols>
    <col min="1" max="1" width="35.28515625" customWidth="1"/>
    <col min="2" max="2" width="12" customWidth="1"/>
    <col min="3" max="3" width="11.5703125" customWidth="1"/>
    <col min="4" max="4" width="6.7109375" customWidth="1"/>
    <col min="5" max="5" width="8.28515625" bestFit="1" customWidth="1"/>
    <col min="6" max="6" width="36.140625" bestFit="1" customWidth="1"/>
    <col min="7" max="7" width="23.85546875" bestFit="1" customWidth="1"/>
    <col min="8" max="8" width="15.42578125" bestFit="1" customWidth="1"/>
    <col min="9" max="9" width="11" bestFit="1" customWidth="1"/>
    <col min="10" max="10" width="7.140625" customWidth="1"/>
    <col min="11" max="11" width="13.5703125" customWidth="1"/>
  </cols>
  <sheetData>
    <row r="1" spans="1:62" s="26" customFormat="1" x14ac:dyDescent="0.2">
      <c r="A1" s="268" t="s">
        <v>537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0"/>
      <c r="O1" s="23"/>
      <c r="P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5"/>
      <c r="AM1" s="25"/>
      <c r="AN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s="26" customFormat="1" ht="25.5" x14ac:dyDescent="0.2">
      <c r="A2" s="27"/>
      <c r="B2" s="28" t="s">
        <v>504</v>
      </c>
      <c r="C2" s="28" t="s">
        <v>510</v>
      </c>
      <c r="D2" s="29" t="s">
        <v>74</v>
      </c>
      <c r="E2" s="30" t="s">
        <v>75</v>
      </c>
      <c r="F2" s="30" t="s">
        <v>64</v>
      </c>
      <c r="G2" s="30" t="s">
        <v>76</v>
      </c>
      <c r="H2" s="31" t="s">
        <v>77</v>
      </c>
      <c r="I2" s="32" t="s">
        <v>78</v>
      </c>
      <c r="J2" s="32" t="s">
        <v>79</v>
      </c>
      <c r="K2" s="31" t="s">
        <v>80</v>
      </c>
      <c r="L2" s="33" t="s">
        <v>81</v>
      </c>
      <c r="M2" s="34" t="s">
        <v>82</v>
      </c>
      <c r="N2" s="31" t="s">
        <v>83</v>
      </c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5"/>
      <c r="AM2" s="25"/>
      <c r="AN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1:62" x14ac:dyDescent="0.2">
      <c r="B3" s="13"/>
      <c r="C3" s="13"/>
      <c r="D3" s="13"/>
      <c r="E3" s="13"/>
      <c r="F3" s="2"/>
    </row>
    <row r="4" spans="1:62" x14ac:dyDescent="0.2">
      <c r="A4" s="5" t="s">
        <v>70</v>
      </c>
      <c r="B4" s="14"/>
      <c r="C4" s="14"/>
      <c r="D4" s="14"/>
      <c r="E4" s="14"/>
      <c r="F4" s="11"/>
      <c r="G4" s="7"/>
      <c r="H4" s="7"/>
      <c r="I4" s="7"/>
      <c r="J4" s="7"/>
      <c r="K4" s="7"/>
      <c r="L4" s="7"/>
      <c r="M4" s="7"/>
      <c r="N4" s="7"/>
    </row>
    <row r="5" spans="1:62" ht="15" x14ac:dyDescent="0.2">
      <c r="A5" s="1" t="s">
        <v>10</v>
      </c>
      <c r="B5" s="4">
        <v>100512</v>
      </c>
      <c r="C5" s="4">
        <v>100690</v>
      </c>
      <c r="D5" s="35">
        <f>SUM(C5-B5)</f>
        <v>178</v>
      </c>
      <c r="E5" s="37">
        <f>SUM(D5/C5)</f>
        <v>1.7678021650610785E-3</v>
      </c>
      <c r="F5" t="s">
        <v>51</v>
      </c>
      <c r="G5" t="s">
        <v>84</v>
      </c>
      <c r="I5" t="s">
        <v>112</v>
      </c>
      <c r="J5">
        <v>82001</v>
      </c>
      <c r="K5" s="1" t="s">
        <v>45</v>
      </c>
      <c r="L5">
        <v>2</v>
      </c>
      <c r="M5">
        <v>1</v>
      </c>
      <c r="N5" s="2">
        <v>4</v>
      </c>
    </row>
    <row r="6" spans="1:62" ht="15" x14ac:dyDescent="0.2">
      <c r="A6" s="39" t="s">
        <v>12</v>
      </c>
      <c r="B6" s="41">
        <v>79955</v>
      </c>
      <c r="C6" s="41">
        <v>80229</v>
      </c>
      <c r="D6" s="46">
        <f>SUM(C6-B6)</f>
        <v>274</v>
      </c>
      <c r="E6" s="167">
        <f>SUM(D6/C6)</f>
        <v>3.4152239215246359E-3</v>
      </c>
      <c r="F6" s="40" t="s">
        <v>53</v>
      </c>
      <c r="G6" s="40" t="s">
        <v>85</v>
      </c>
      <c r="H6" s="40"/>
      <c r="I6" s="40" t="s">
        <v>113</v>
      </c>
      <c r="J6" s="40">
        <v>82601</v>
      </c>
      <c r="K6" s="39" t="s">
        <v>44</v>
      </c>
      <c r="L6" s="40">
        <v>1</v>
      </c>
      <c r="M6" s="40">
        <v>1</v>
      </c>
      <c r="N6" s="47">
        <v>3</v>
      </c>
    </row>
    <row r="7" spans="1:62" ht="15" x14ac:dyDescent="0.2">
      <c r="A7" s="1"/>
      <c r="B7" s="4"/>
      <c r="C7" s="4"/>
      <c r="D7" s="35"/>
      <c r="E7" s="37"/>
      <c r="K7" s="1"/>
    </row>
    <row r="8" spans="1:62" ht="15" x14ac:dyDescent="0.2">
      <c r="A8" s="5" t="s">
        <v>67</v>
      </c>
      <c r="B8" s="10"/>
      <c r="C8" s="10"/>
      <c r="D8" s="36"/>
      <c r="E8" s="123"/>
      <c r="F8" s="7"/>
      <c r="G8" s="7"/>
      <c r="H8" s="7"/>
      <c r="I8" s="7"/>
      <c r="J8" s="7"/>
      <c r="K8" s="8"/>
      <c r="L8" s="7"/>
      <c r="M8" s="7"/>
      <c r="N8" s="7"/>
    </row>
    <row r="9" spans="1:62" ht="15" x14ac:dyDescent="0.2">
      <c r="A9" s="1" t="s">
        <v>2</v>
      </c>
      <c r="B9" s="4">
        <v>47026</v>
      </c>
      <c r="C9" s="4">
        <v>47116</v>
      </c>
      <c r="D9" s="35">
        <f t="shared" ref="D9:D14" si="0">SUM(C9-B9)</f>
        <v>90</v>
      </c>
      <c r="E9" s="205">
        <f t="shared" ref="E9:E14" si="1">SUM(D9/C9)</f>
        <v>1.9101791323541896E-3</v>
      </c>
      <c r="F9" t="s">
        <v>46</v>
      </c>
      <c r="G9" t="s">
        <v>86</v>
      </c>
      <c r="I9" t="s">
        <v>114</v>
      </c>
      <c r="J9">
        <v>82718</v>
      </c>
      <c r="K9" s="1" t="s">
        <v>43</v>
      </c>
      <c r="L9">
        <v>1</v>
      </c>
      <c r="M9">
        <v>0</v>
      </c>
      <c r="N9" s="2">
        <v>2</v>
      </c>
    </row>
    <row r="10" spans="1:62" ht="15" x14ac:dyDescent="0.2">
      <c r="A10" s="39" t="s">
        <v>18</v>
      </c>
      <c r="B10" s="41">
        <v>42272</v>
      </c>
      <c r="C10" s="41">
        <v>42158</v>
      </c>
      <c r="D10" s="46">
        <f t="shared" si="0"/>
        <v>-114</v>
      </c>
      <c r="E10" s="48">
        <f t="shared" si="1"/>
        <v>-2.7041130983443237E-3</v>
      </c>
      <c r="F10" s="40" t="s">
        <v>59</v>
      </c>
      <c r="G10" s="40" t="s">
        <v>87</v>
      </c>
      <c r="H10" s="40"/>
      <c r="I10" s="40" t="s">
        <v>115</v>
      </c>
      <c r="J10" s="40">
        <v>82935</v>
      </c>
      <c r="K10" s="39" t="s">
        <v>42</v>
      </c>
      <c r="L10" s="40">
        <v>9</v>
      </c>
      <c r="M10" s="40">
        <v>0</v>
      </c>
      <c r="N10" s="47">
        <v>10</v>
      </c>
    </row>
    <row r="11" spans="1:62" ht="15" x14ac:dyDescent="0.2">
      <c r="A11" s="1" t="s">
        <v>6</v>
      </c>
      <c r="B11" s="4">
        <v>39234</v>
      </c>
      <c r="C11" s="4">
        <v>39177</v>
      </c>
      <c r="D11" s="35">
        <f t="shared" si="0"/>
        <v>-57</v>
      </c>
      <c r="E11" s="38">
        <f t="shared" si="1"/>
        <v>-1.4549352936672026E-3</v>
      </c>
      <c r="F11" t="s">
        <v>48</v>
      </c>
      <c r="G11" t="s">
        <v>88</v>
      </c>
      <c r="I11" t="s">
        <v>116</v>
      </c>
      <c r="J11">
        <v>82520</v>
      </c>
      <c r="K11" s="1" t="s">
        <v>513</v>
      </c>
      <c r="L11">
        <v>2</v>
      </c>
      <c r="M11">
        <v>0</v>
      </c>
      <c r="N11" s="2">
        <v>3</v>
      </c>
    </row>
    <row r="12" spans="1:62" ht="15" x14ac:dyDescent="0.2">
      <c r="A12" s="39" t="s">
        <v>0</v>
      </c>
      <c r="B12" s="41">
        <v>37066</v>
      </c>
      <c r="C12" s="41">
        <v>37079</v>
      </c>
      <c r="D12" s="46">
        <f t="shared" si="0"/>
        <v>13</v>
      </c>
      <c r="E12" s="48">
        <f t="shared" si="1"/>
        <v>3.5060276706491543E-4</v>
      </c>
      <c r="F12" s="93" t="s">
        <v>514</v>
      </c>
      <c r="G12" s="40" t="s">
        <v>89</v>
      </c>
      <c r="H12" s="40"/>
      <c r="I12" s="40" t="s">
        <v>117</v>
      </c>
      <c r="J12" s="40">
        <v>82070</v>
      </c>
      <c r="K12" s="39" t="s">
        <v>40</v>
      </c>
      <c r="L12" s="40">
        <v>2</v>
      </c>
      <c r="M12" s="40">
        <v>1</v>
      </c>
      <c r="N12" s="47">
        <v>4</v>
      </c>
    </row>
    <row r="13" spans="1:62" ht="15" x14ac:dyDescent="0.2">
      <c r="A13" s="1" t="s">
        <v>16</v>
      </c>
      <c r="B13" s="4">
        <v>30921</v>
      </c>
      <c r="C13" s="4">
        <v>30996</v>
      </c>
      <c r="D13" s="35">
        <f t="shared" si="0"/>
        <v>75</v>
      </c>
      <c r="E13" s="37">
        <f t="shared" si="1"/>
        <v>2.4196670538133955E-3</v>
      </c>
      <c r="F13" t="s">
        <v>57</v>
      </c>
      <c r="G13" t="s">
        <v>90</v>
      </c>
      <c r="I13" t="s">
        <v>118</v>
      </c>
      <c r="J13">
        <v>82801</v>
      </c>
      <c r="K13" s="1" t="s">
        <v>39</v>
      </c>
      <c r="L13">
        <v>3</v>
      </c>
      <c r="M13">
        <v>0</v>
      </c>
      <c r="N13" s="2">
        <v>4</v>
      </c>
    </row>
    <row r="14" spans="1:62" ht="15" x14ac:dyDescent="0.2">
      <c r="A14" s="39" t="s">
        <v>14</v>
      </c>
      <c r="B14" s="41">
        <v>29624</v>
      </c>
      <c r="C14" s="41">
        <v>29656</v>
      </c>
      <c r="D14" s="46">
        <f t="shared" si="0"/>
        <v>32</v>
      </c>
      <c r="E14" s="167">
        <f t="shared" si="1"/>
        <v>1.0790396547073105E-3</v>
      </c>
      <c r="F14" s="40" t="s">
        <v>55</v>
      </c>
      <c r="G14" s="40" t="s">
        <v>478</v>
      </c>
      <c r="H14" s="40"/>
      <c r="I14" s="40" t="s">
        <v>119</v>
      </c>
      <c r="J14" s="40">
        <v>82414</v>
      </c>
      <c r="K14" s="39" t="s">
        <v>38</v>
      </c>
      <c r="L14" s="40">
        <v>2</v>
      </c>
      <c r="M14" s="40">
        <v>0</v>
      </c>
      <c r="N14" s="47">
        <v>3</v>
      </c>
    </row>
    <row r="15" spans="1:62" ht="15" x14ac:dyDescent="0.2">
      <c r="A15" s="1"/>
      <c r="B15" s="4"/>
      <c r="C15" s="4"/>
      <c r="D15" s="35"/>
      <c r="E15" s="37"/>
      <c r="K15" s="1"/>
    </row>
    <row r="16" spans="1:62" ht="15" x14ac:dyDescent="0.2">
      <c r="A16" s="5" t="s">
        <v>68</v>
      </c>
      <c r="B16" s="10"/>
      <c r="C16" s="10"/>
      <c r="D16" s="36"/>
      <c r="E16" s="123"/>
      <c r="F16" s="7"/>
      <c r="G16" s="7"/>
      <c r="H16" s="7"/>
      <c r="I16" s="7"/>
      <c r="J16" s="7"/>
      <c r="K16" s="8"/>
      <c r="L16" s="7"/>
      <c r="M16" s="7"/>
      <c r="N16" s="7"/>
    </row>
    <row r="17" spans="1:14" ht="15" x14ac:dyDescent="0.2">
      <c r="A17" s="1" t="s">
        <v>19</v>
      </c>
      <c r="B17" s="4">
        <v>23331</v>
      </c>
      <c r="C17" s="4">
        <v>23347</v>
      </c>
      <c r="D17" s="35">
        <f t="shared" ref="D17:D23" si="2">SUM(C17-B17)</f>
        <v>16</v>
      </c>
      <c r="E17" s="38">
        <f t="shared" ref="E17:E23" si="3">SUM(D17/C17)</f>
        <v>6.8531288816550304E-4</v>
      </c>
      <c r="F17" t="s">
        <v>60</v>
      </c>
      <c r="G17" t="s">
        <v>92</v>
      </c>
      <c r="H17" t="s">
        <v>106</v>
      </c>
      <c r="I17" t="s">
        <v>120</v>
      </c>
      <c r="J17">
        <v>83001</v>
      </c>
      <c r="K17" s="1" t="s">
        <v>37</v>
      </c>
      <c r="L17">
        <v>1</v>
      </c>
      <c r="M17">
        <v>0</v>
      </c>
      <c r="N17" s="2">
        <v>2</v>
      </c>
    </row>
    <row r="18" spans="1:14" ht="15" x14ac:dyDescent="0.2">
      <c r="A18" s="39" t="s">
        <v>20</v>
      </c>
      <c r="B18" s="41">
        <v>20450</v>
      </c>
      <c r="C18" s="41">
        <v>20441</v>
      </c>
      <c r="D18" s="46">
        <f t="shared" si="2"/>
        <v>-9</v>
      </c>
      <c r="E18" s="167">
        <f t="shared" si="3"/>
        <v>-4.4029157086248227E-4</v>
      </c>
      <c r="F18" s="40" t="s">
        <v>61</v>
      </c>
      <c r="G18" s="40" t="s">
        <v>93</v>
      </c>
      <c r="H18" s="40"/>
      <c r="I18" s="40" t="s">
        <v>121</v>
      </c>
      <c r="J18" s="40">
        <v>82930</v>
      </c>
      <c r="K18" s="39" t="s">
        <v>36</v>
      </c>
      <c r="L18" s="40">
        <v>2</v>
      </c>
      <c r="M18" s="40">
        <v>0</v>
      </c>
      <c r="N18" s="47">
        <v>3</v>
      </c>
    </row>
    <row r="19" spans="1:14" ht="15" x14ac:dyDescent="0.2">
      <c r="A19" s="1" t="s">
        <v>11</v>
      </c>
      <c r="B19" s="4">
        <v>19581</v>
      </c>
      <c r="C19" s="4">
        <v>19674</v>
      </c>
      <c r="D19" s="35">
        <f t="shared" si="2"/>
        <v>93</v>
      </c>
      <c r="E19" s="38">
        <f t="shared" si="3"/>
        <v>4.7270509301616343E-3</v>
      </c>
      <c r="F19" t="s">
        <v>52</v>
      </c>
      <c r="G19" t="s">
        <v>94</v>
      </c>
      <c r="I19" t="s">
        <v>122</v>
      </c>
      <c r="J19">
        <v>83101</v>
      </c>
      <c r="K19" s="1" t="s">
        <v>35</v>
      </c>
      <c r="L19">
        <v>5</v>
      </c>
      <c r="M19">
        <v>0</v>
      </c>
      <c r="N19" s="2">
        <v>6</v>
      </c>
    </row>
    <row r="20" spans="1:14" ht="15" x14ac:dyDescent="0.2">
      <c r="A20" s="39" t="s">
        <v>3</v>
      </c>
      <c r="B20" s="41">
        <v>14537</v>
      </c>
      <c r="C20" s="41">
        <v>14499</v>
      </c>
      <c r="D20" s="46">
        <f t="shared" si="2"/>
        <v>-38</v>
      </c>
      <c r="E20" s="48">
        <f t="shared" si="3"/>
        <v>-2.6208704048555072E-3</v>
      </c>
      <c r="F20" s="40" t="s">
        <v>47</v>
      </c>
      <c r="G20" s="40" t="s">
        <v>95</v>
      </c>
      <c r="H20" s="40"/>
      <c r="I20" s="40" t="s">
        <v>123</v>
      </c>
      <c r="J20" s="40">
        <v>82301</v>
      </c>
      <c r="K20" s="39" t="s">
        <v>34</v>
      </c>
      <c r="L20" s="40">
        <v>7</v>
      </c>
      <c r="M20" s="40">
        <v>0</v>
      </c>
      <c r="N20" s="47">
        <v>8</v>
      </c>
    </row>
    <row r="21" spans="1:14" ht="15" x14ac:dyDescent="0.2">
      <c r="A21" s="1" t="s">
        <v>4</v>
      </c>
      <c r="B21" s="4">
        <v>13751</v>
      </c>
      <c r="C21" s="4">
        <v>13724</v>
      </c>
      <c r="D21" s="35">
        <f t="shared" si="2"/>
        <v>-27</v>
      </c>
      <c r="E21" s="38">
        <f t="shared" si="3"/>
        <v>-1.9673564558437772E-3</v>
      </c>
      <c r="F21" s="93" t="s">
        <v>515</v>
      </c>
      <c r="G21" t="s">
        <v>96</v>
      </c>
      <c r="I21" t="s">
        <v>124</v>
      </c>
      <c r="J21">
        <v>82633</v>
      </c>
      <c r="K21" s="1" t="s">
        <v>33</v>
      </c>
      <c r="L21">
        <v>1</v>
      </c>
      <c r="M21">
        <v>1</v>
      </c>
      <c r="N21" s="2">
        <v>2</v>
      </c>
    </row>
    <row r="22" spans="1:14" ht="15" x14ac:dyDescent="0.2">
      <c r="A22" s="39" t="s">
        <v>7</v>
      </c>
      <c r="B22" s="41">
        <v>12498</v>
      </c>
      <c r="C22" s="41">
        <v>12503</v>
      </c>
      <c r="D22" s="46">
        <f t="shared" si="2"/>
        <v>5</v>
      </c>
      <c r="E22" s="48">
        <f t="shared" si="3"/>
        <v>3.9990402303447171E-4</v>
      </c>
      <c r="F22" s="47" t="s">
        <v>516</v>
      </c>
      <c r="G22" s="40" t="s">
        <v>97</v>
      </c>
      <c r="H22" s="40"/>
      <c r="I22" s="40" t="s">
        <v>125</v>
      </c>
      <c r="J22" s="40">
        <v>82240</v>
      </c>
      <c r="K22" s="39" t="s">
        <v>32</v>
      </c>
      <c r="L22" s="40">
        <v>0</v>
      </c>
      <c r="M22" s="40">
        <v>0</v>
      </c>
      <c r="N22" s="47">
        <v>1</v>
      </c>
    </row>
    <row r="23" spans="1:14" ht="15" x14ac:dyDescent="0.2">
      <c r="A23" s="1" t="s">
        <v>1</v>
      </c>
      <c r="B23" s="4">
        <v>11521</v>
      </c>
      <c r="C23" s="4">
        <v>11467</v>
      </c>
      <c r="D23" s="35">
        <f t="shared" si="2"/>
        <v>-54</v>
      </c>
      <c r="E23" s="38">
        <f t="shared" si="3"/>
        <v>-4.7091654312374637E-3</v>
      </c>
      <c r="F23" s="93" t="s">
        <v>517</v>
      </c>
      <c r="G23" t="s">
        <v>98</v>
      </c>
      <c r="H23" t="s">
        <v>107</v>
      </c>
      <c r="I23" t="s">
        <v>126</v>
      </c>
      <c r="J23">
        <v>82410</v>
      </c>
      <c r="K23" s="1" t="s">
        <v>31</v>
      </c>
      <c r="L23">
        <v>4</v>
      </c>
      <c r="M23">
        <v>0</v>
      </c>
      <c r="N23" s="2">
        <v>5</v>
      </c>
    </row>
    <row r="24" spans="1:14" x14ac:dyDescent="0.2">
      <c r="B24" s="4"/>
      <c r="C24" s="4"/>
      <c r="D24" s="4"/>
      <c r="E24" s="4"/>
    </row>
    <row r="25" spans="1:14" s="239" customFormat="1" ht="15" x14ac:dyDescent="0.2">
      <c r="A25" s="5" t="s">
        <v>69</v>
      </c>
      <c r="B25" s="10"/>
      <c r="C25" s="10"/>
      <c r="D25" s="36"/>
      <c r="E25" s="123"/>
      <c r="F25" s="7"/>
      <c r="G25" s="7"/>
      <c r="H25" s="7"/>
      <c r="I25" s="7"/>
      <c r="J25" s="7"/>
      <c r="K25" s="8"/>
      <c r="L25" s="7"/>
      <c r="M25" s="7"/>
      <c r="N25" s="7"/>
    </row>
    <row r="26" spans="1:14" s="224" customFormat="1" ht="15" x14ac:dyDescent="0.2">
      <c r="A26" s="233" t="s">
        <v>17</v>
      </c>
      <c r="B26" s="234">
        <v>8728</v>
      </c>
      <c r="C26" s="234">
        <v>8723</v>
      </c>
      <c r="D26" s="235">
        <f t="shared" ref="D26:D33" si="4">SUM(C26-B26)</f>
        <v>-5</v>
      </c>
      <c r="E26" s="236">
        <f t="shared" ref="E26:E33" si="5">SUM(D26/C26)</f>
        <v>-5.7319729450876992E-4</v>
      </c>
      <c r="F26" s="237" t="s">
        <v>58</v>
      </c>
      <c r="G26" s="237" t="s">
        <v>99</v>
      </c>
      <c r="H26" s="237" t="s">
        <v>108</v>
      </c>
      <c r="I26" s="237" t="s">
        <v>127</v>
      </c>
      <c r="J26" s="237">
        <v>82941</v>
      </c>
      <c r="K26" s="233" t="s">
        <v>30</v>
      </c>
      <c r="L26" s="237">
        <v>1</v>
      </c>
      <c r="M26" s="237">
        <v>0</v>
      </c>
      <c r="N26" s="238">
        <v>2</v>
      </c>
    </row>
    <row r="27" spans="1:14" s="224" customFormat="1" ht="15" x14ac:dyDescent="0.2">
      <c r="A27" s="225" t="s">
        <v>15</v>
      </c>
      <c r="B27" s="226">
        <v>8605</v>
      </c>
      <c r="C27" s="226">
        <v>8623</v>
      </c>
      <c r="D27" s="227">
        <f>SUM(C27-B27)</f>
        <v>18</v>
      </c>
      <c r="E27" s="231">
        <f>SUM(D27/C27)</f>
        <v>2.0874405659283314E-3</v>
      </c>
      <c r="F27" s="229" t="s">
        <v>56</v>
      </c>
      <c r="G27" s="230" t="s">
        <v>100</v>
      </c>
      <c r="H27" s="229"/>
      <c r="I27" s="229" t="s">
        <v>128</v>
      </c>
      <c r="J27" s="229">
        <v>82201</v>
      </c>
      <c r="K27" s="225" t="s">
        <v>29</v>
      </c>
      <c r="L27" s="229">
        <v>3</v>
      </c>
      <c r="M27" s="229">
        <v>0</v>
      </c>
      <c r="N27" s="230">
        <v>4</v>
      </c>
    </row>
    <row r="28" spans="1:14" s="224" customFormat="1" ht="15" x14ac:dyDescent="0.2">
      <c r="A28" s="218" t="s">
        <v>9</v>
      </c>
      <c r="B28" s="219">
        <v>8447</v>
      </c>
      <c r="C28" s="219">
        <v>8459</v>
      </c>
      <c r="D28" s="220">
        <f>SUM(C28-B28)</f>
        <v>12</v>
      </c>
      <c r="E28" s="232">
        <f>SUM(D28/C28)</f>
        <v>1.4186074004019387E-3</v>
      </c>
      <c r="F28" s="222" t="s">
        <v>50</v>
      </c>
      <c r="G28" s="223" t="s">
        <v>518</v>
      </c>
      <c r="H28" s="222"/>
      <c r="I28" s="222" t="s">
        <v>129</v>
      </c>
      <c r="J28" s="222">
        <v>82834</v>
      </c>
      <c r="K28" s="218" t="s">
        <v>28</v>
      </c>
      <c r="L28" s="222">
        <v>1</v>
      </c>
      <c r="M28" s="222">
        <v>0</v>
      </c>
      <c r="N28" s="223">
        <v>2</v>
      </c>
    </row>
    <row r="29" spans="1:14" s="224" customFormat="1" ht="15" x14ac:dyDescent="0.2">
      <c r="A29" s="225" t="s">
        <v>21</v>
      </c>
      <c r="B29" s="226">
        <v>7685</v>
      </c>
      <c r="C29" s="226">
        <v>7658</v>
      </c>
      <c r="D29" s="227">
        <f t="shared" si="4"/>
        <v>-27</v>
      </c>
      <c r="E29" s="231">
        <f>SUM(D29/C29)</f>
        <v>-3.5257247323060852E-3</v>
      </c>
      <c r="F29" s="229" t="s">
        <v>62</v>
      </c>
      <c r="G29" s="230" t="s">
        <v>519</v>
      </c>
      <c r="H29" s="229"/>
      <c r="I29" s="229" t="s">
        <v>130</v>
      </c>
      <c r="J29" s="229">
        <v>82401</v>
      </c>
      <c r="K29" s="225" t="s">
        <v>27</v>
      </c>
      <c r="L29" s="229">
        <v>1</v>
      </c>
      <c r="M29" s="229">
        <v>0</v>
      </c>
      <c r="N29" s="230">
        <v>2</v>
      </c>
    </row>
    <row r="30" spans="1:14" s="224" customFormat="1" ht="15" x14ac:dyDescent="0.2">
      <c r="A30" s="218" t="s">
        <v>5</v>
      </c>
      <c r="B30" s="219">
        <v>7181</v>
      </c>
      <c r="C30" s="219">
        <v>7178</v>
      </c>
      <c r="D30" s="220">
        <f t="shared" si="4"/>
        <v>-3</v>
      </c>
      <c r="E30" s="232">
        <f t="shared" si="5"/>
        <v>-4.1794371691278906E-4</v>
      </c>
      <c r="F30" s="93" t="s">
        <v>520</v>
      </c>
      <c r="G30" s="222" t="s">
        <v>102</v>
      </c>
      <c r="H30" s="222" t="s">
        <v>109</v>
      </c>
      <c r="I30" s="222" t="s">
        <v>131</v>
      </c>
      <c r="J30" s="222">
        <v>82729</v>
      </c>
      <c r="K30" s="218" t="s">
        <v>26</v>
      </c>
      <c r="L30" s="222">
        <v>2</v>
      </c>
      <c r="M30" s="222">
        <v>0</v>
      </c>
      <c r="N30" s="223">
        <v>3</v>
      </c>
    </row>
    <row r="31" spans="1:14" s="224" customFormat="1" ht="15" x14ac:dyDescent="0.2">
      <c r="A31" s="225" t="s">
        <v>22</v>
      </c>
      <c r="B31" s="226">
        <v>6838</v>
      </c>
      <c r="C31" s="226">
        <v>6809</v>
      </c>
      <c r="D31" s="227">
        <f t="shared" si="4"/>
        <v>-29</v>
      </c>
      <c r="E31" s="231">
        <f t="shared" si="5"/>
        <v>-4.2590688794242916E-3</v>
      </c>
      <c r="F31" s="229" t="s">
        <v>63</v>
      </c>
      <c r="G31" s="229" t="s">
        <v>521</v>
      </c>
      <c r="H31" s="229"/>
      <c r="I31" s="229" t="s">
        <v>132</v>
      </c>
      <c r="J31" s="229">
        <v>82701</v>
      </c>
      <c r="K31" s="225" t="s">
        <v>25</v>
      </c>
      <c r="L31" s="229">
        <v>1</v>
      </c>
      <c r="M31" s="229">
        <v>0</v>
      </c>
      <c r="N31" s="230">
        <v>2</v>
      </c>
    </row>
    <row r="32" spans="1:14" s="224" customFormat="1" ht="15" x14ac:dyDescent="0.2">
      <c r="A32" s="218" t="s">
        <v>8</v>
      </c>
      <c r="B32" s="219">
        <v>4621</v>
      </c>
      <c r="C32" s="219">
        <v>4622</v>
      </c>
      <c r="D32" s="220">
        <f t="shared" si="4"/>
        <v>1</v>
      </c>
      <c r="E32" s="221">
        <f t="shared" si="5"/>
        <v>2.1635655560363478E-4</v>
      </c>
      <c r="F32" s="222" t="s">
        <v>49</v>
      </c>
      <c r="G32" s="222" t="s">
        <v>104</v>
      </c>
      <c r="H32" s="222" t="s">
        <v>110</v>
      </c>
      <c r="I32" s="222" t="s">
        <v>133</v>
      </c>
      <c r="J32" s="222">
        <v>82443</v>
      </c>
      <c r="K32" s="218" t="s">
        <v>24</v>
      </c>
      <c r="L32" s="222">
        <v>0</v>
      </c>
      <c r="M32" s="222">
        <v>0</v>
      </c>
      <c r="N32" s="223">
        <v>1</v>
      </c>
    </row>
    <row r="33" spans="1:14" s="224" customFormat="1" ht="15" x14ac:dyDescent="0.2">
      <c r="A33" s="225" t="s">
        <v>13</v>
      </c>
      <c r="B33" s="226">
        <v>2467</v>
      </c>
      <c r="C33" s="226">
        <v>2439</v>
      </c>
      <c r="D33" s="227">
        <f t="shared" si="4"/>
        <v>-28</v>
      </c>
      <c r="E33" s="228">
        <f t="shared" si="5"/>
        <v>-1.1480114801148012E-2</v>
      </c>
      <c r="F33" s="229" t="s">
        <v>54</v>
      </c>
      <c r="G33" s="229" t="s">
        <v>105</v>
      </c>
      <c r="H33" s="229" t="s">
        <v>111</v>
      </c>
      <c r="I33" s="229" t="s">
        <v>134</v>
      </c>
      <c r="J33" s="229">
        <v>82225</v>
      </c>
      <c r="K33" s="225" t="s">
        <v>23</v>
      </c>
      <c r="L33" s="229">
        <v>0</v>
      </c>
      <c r="M33" s="229">
        <v>0</v>
      </c>
      <c r="N33" s="230">
        <v>1</v>
      </c>
    </row>
    <row r="34" spans="1:14" x14ac:dyDescent="0.2">
      <c r="B34" s="4"/>
      <c r="C34" s="4"/>
      <c r="D34" s="4"/>
      <c r="E34" s="4"/>
    </row>
    <row r="35" spans="1:14" ht="15" x14ac:dyDescent="0.25">
      <c r="A35" s="6" t="s">
        <v>71</v>
      </c>
      <c r="B35" s="15">
        <f>SUM(B5:B33)</f>
        <v>576851</v>
      </c>
      <c r="C35" s="15">
        <f>SUM(C5:C33)</f>
        <v>577267</v>
      </c>
      <c r="D35" s="166">
        <f>SUM(D5:D33)</f>
        <v>416</v>
      </c>
      <c r="E35" s="249">
        <f>D35/C35</f>
        <v>7.2063707088747492E-4</v>
      </c>
      <c r="F35" s="12"/>
      <c r="G35" s="12"/>
      <c r="H35" s="12"/>
      <c r="I35" s="12"/>
      <c r="J35" s="12"/>
      <c r="K35" s="12"/>
      <c r="L35" s="12">
        <f>SUM(L5:L33)</f>
        <v>51</v>
      </c>
      <c r="M35" s="12">
        <f t="shared" ref="M35:N35" si="6">SUM(M5:M33)</f>
        <v>4</v>
      </c>
      <c r="N35" s="12">
        <f t="shared" si="6"/>
        <v>77</v>
      </c>
    </row>
    <row r="37" spans="1:14" x14ac:dyDescent="0.2">
      <c r="C37" s="4"/>
      <c r="E37" s="248"/>
    </row>
    <row r="38" spans="1:14" x14ac:dyDescent="0.2">
      <c r="E38" s="37"/>
    </row>
  </sheetData>
  <mergeCells count="1">
    <mergeCell ref="A1:N1"/>
  </mergeCells>
  <conditionalFormatting sqref="D5:E35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paperSize="5"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8"/>
  <sheetViews>
    <sheetView zoomScale="90" zoomScaleNormal="90" workbookViewId="0">
      <selection activeCell="F35" sqref="F35"/>
    </sheetView>
  </sheetViews>
  <sheetFormatPr defaultRowHeight="12.75" x14ac:dyDescent="0.2"/>
  <cols>
    <col min="1" max="1" width="37.140625" customWidth="1"/>
    <col min="2" max="2" width="10.7109375" customWidth="1"/>
    <col min="3" max="3" width="11.5703125" customWidth="1"/>
    <col min="4" max="4" width="14" style="54" customWidth="1"/>
    <col min="5" max="5" width="11.28515625" customWidth="1"/>
    <col min="6" max="6" width="9.85546875" bestFit="1" customWidth="1"/>
    <col min="7" max="7" width="9.140625" style="86"/>
    <col min="8" max="8" width="11" customWidth="1"/>
    <col min="9" max="9" width="10.5703125" style="16" customWidth="1"/>
    <col min="10" max="10" width="10.5703125" style="2" customWidth="1"/>
  </cols>
  <sheetData>
    <row r="1" spans="1:10" s="26" customFormat="1" x14ac:dyDescent="0.2">
      <c r="A1" s="282" t="s">
        <v>529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s="26" customFormat="1" ht="38.25" x14ac:dyDescent="0.2">
      <c r="A2" s="67"/>
      <c r="B2" s="34" t="s">
        <v>135</v>
      </c>
      <c r="C2" s="82" t="s">
        <v>182</v>
      </c>
      <c r="D2" s="83" t="s">
        <v>189</v>
      </c>
      <c r="E2" s="82" t="s">
        <v>183</v>
      </c>
      <c r="F2" s="82" t="s">
        <v>184</v>
      </c>
      <c r="G2" s="84" t="s">
        <v>185</v>
      </c>
      <c r="H2" s="82" t="s">
        <v>186</v>
      </c>
      <c r="I2" s="85" t="s">
        <v>187</v>
      </c>
      <c r="J2" s="85" t="s">
        <v>188</v>
      </c>
    </row>
    <row r="3" spans="1:10" x14ac:dyDescent="0.2">
      <c r="C3" s="4"/>
      <c r="E3" s="4"/>
      <c r="F3" s="4"/>
      <c r="H3" s="4"/>
      <c r="J3" s="13"/>
    </row>
    <row r="4" spans="1:10" x14ac:dyDescent="0.2">
      <c r="A4" s="5" t="s">
        <v>70</v>
      </c>
      <c r="B4" s="14"/>
      <c r="C4" s="10"/>
      <c r="D4" s="57"/>
      <c r="E4" s="10"/>
      <c r="F4" s="10"/>
      <c r="G4" s="87"/>
      <c r="H4" s="10"/>
      <c r="J4" s="14"/>
    </row>
    <row r="5" spans="1:10" ht="15" x14ac:dyDescent="0.2">
      <c r="A5" s="1" t="s">
        <v>10</v>
      </c>
      <c r="B5" s="4">
        <f>'General Info'!C5</f>
        <v>100690</v>
      </c>
      <c r="C5" s="4">
        <v>61062</v>
      </c>
      <c r="D5" s="54">
        <f>SUM(C5/B5)</f>
        <v>0.60643559439864936</v>
      </c>
      <c r="E5" s="4">
        <v>6332</v>
      </c>
      <c r="F5" s="4">
        <v>244328</v>
      </c>
      <c r="G5" s="86">
        <f>SUM(F5/B5)</f>
        <v>2.4265368954215911</v>
      </c>
      <c r="H5" s="4">
        <v>5626</v>
      </c>
      <c r="I5" s="53">
        <f>SUM(H5/B5)</f>
        <v>5.5874466183334991E-2</v>
      </c>
      <c r="J5" s="13">
        <v>1497</v>
      </c>
    </row>
    <row r="6" spans="1:10" ht="15" x14ac:dyDescent="0.2">
      <c r="A6" s="39" t="s">
        <v>12</v>
      </c>
      <c r="B6" s="169">
        <f>'General Info'!C6</f>
        <v>80229</v>
      </c>
      <c r="C6" s="41">
        <v>34137</v>
      </c>
      <c r="D6" s="56">
        <f>SUM(C6/B6)</f>
        <v>0.42549452193097259</v>
      </c>
      <c r="E6" s="41">
        <v>4880</v>
      </c>
      <c r="F6" s="41">
        <v>276925</v>
      </c>
      <c r="G6" s="88">
        <f>SUM(F6/B6)</f>
        <v>3.4516820601029554</v>
      </c>
      <c r="H6" s="41">
        <v>28250</v>
      </c>
      <c r="I6" s="42">
        <f>SUM(H6/B6)</f>
        <v>0.35211706490171885</v>
      </c>
      <c r="J6" s="45">
        <v>21</v>
      </c>
    </row>
    <row r="7" spans="1:10" ht="15" x14ac:dyDescent="0.2">
      <c r="A7" s="1"/>
      <c r="B7" s="4"/>
      <c r="C7" s="4"/>
      <c r="E7" s="4"/>
      <c r="F7" s="4"/>
      <c r="H7" s="4"/>
      <c r="J7" s="13"/>
    </row>
    <row r="8" spans="1:10" x14ac:dyDescent="0.2">
      <c r="A8" s="5" t="s">
        <v>67</v>
      </c>
      <c r="B8" s="4"/>
      <c r="C8" s="10"/>
      <c r="D8" s="57"/>
      <c r="E8" s="10"/>
      <c r="F8" s="10"/>
      <c r="G8" s="87"/>
      <c r="H8" s="10"/>
      <c r="I8" s="17"/>
      <c r="J8" s="14"/>
    </row>
    <row r="9" spans="1:10" ht="15" x14ac:dyDescent="0.2">
      <c r="A9" s="1" t="s">
        <v>2</v>
      </c>
      <c r="B9" s="245">
        <f>'General Info'!C9</f>
        <v>47116</v>
      </c>
      <c r="C9" s="4">
        <v>20571</v>
      </c>
      <c r="D9" s="54">
        <f t="shared" ref="D9:D14" si="0">SUM(C9/B9)</f>
        <v>0.43660327701842261</v>
      </c>
      <c r="E9" s="4">
        <v>5604</v>
      </c>
      <c r="F9" s="4">
        <v>172647</v>
      </c>
      <c r="G9" s="86">
        <f t="shared" ref="G9:G14" si="1">SUM(F9/B9)</f>
        <v>3.6642966295950421</v>
      </c>
      <c r="H9" s="4">
        <v>118763</v>
      </c>
      <c r="I9" s="16">
        <f t="shared" ref="I9:I14" si="2">SUM(H9/B9)</f>
        <v>2.5206511588420071</v>
      </c>
      <c r="J9" s="13">
        <v>1131</v>
      </c>
    </row>
    <row r="10" spans="1:10" ht="15" x14ac:dyDescent="0.2">
      <c r="A10" s="39" t="s">
        <v>492</v>
      </c>
      <c r="B10" s="169">
        <f>'General Info'!C10</f>
        <v>42158</v>
      </c>
      <c r="C10" s="41">
        <v>31288</v>
      </c>
      <c r="D10" s="56">
        <f t="shared" si="0"/>
        <v>0.74216044404383508</v>
      </c>
      <c r="E10" s="41">
        <v>11748</v>
      </c>
      <c r="F10" s="41"/>
      <c r="G10" s="88">
        <f t="shared" si="1"/>
        <v>0</v>
      </c>
      <c r="H10" s="41"/>
      <c r="I10" s="42"/>
      <c r="J10" s="45">
        <v>1323</v>
      </c>
    </row>
    <row r="11" spans="1:10" ht="15" x14ac:dyDescent="0.2">
      <c r="A11" s="1" t="s">
        <v>6</v>
      </c>
      <c r="B11" s="4">
        <f>'General Info'!C11</f>
        <v>39177</v>
      </c>
      <c r="C11" s="4">
        <v>21014</v>
      </c>
      <c r="D11" s="54">
        <f t="shared" si="0"/>
        <v>0.53638614493197534</v>
      </c>
      <c r="E11" s="4">
        <v>4171</v>
      </c>
      <c r="F11" s="4">
        <v>159512</v>
      </c>
      <c r="G11" s="86">
        <f t="shared" si="1"/>
        <v>4.0715726063761899</v>
      </c>
      <c r="H11" s="4">
        <v>48639</v>
      </c>
      <c r="I11" s="16">
        <f t="shared" si="2"/>
        <v>1.2415192587487556</v>
      </c>
      <c r="J11" s="13">
        <v>1133</v>
      </c>
    </row>
    <row r="12" spans="1:10" ht="15" x14ac:dyDescent="0.2">
      <c r="A12" s="39" t="s">
        <v>511</v>
      </c>
      <c r="B12" s="169">
        <f>'General Info'!C12</f>
        <v>37079</v>
      </c>
      <c r="C12" s="41">
        <v>34088</v>
      </c>
      <c r="D12" s="56">
        <f t="shared" si="0"/>
        <v>0.91933439413144902</v>
      </c>
      <c r="E12" s="41"/>
      <c r="F12" s="41">
        <v>30492</v>
      </c>
      <c r="G12" s="88">
        <f t="shared" si="1"/>
        <v>0.82235227487256934</v>
      </c>
      <c r="H12" s="41">
        <v>3589</v>
      </c>
      <c r="I12" s="42">
        <f t="shared" si="2"/>
        <v>9.6793333153537039E-2</v>
      </c>
      <c r="J12" s="45">
        <v>180</v>
      </c>
    </row>
    <row r="13" spans="1:10" ht="15" x14ac:dyDescent="0.2">
      <c r="A13" s="1" t="s">
        <v>16</v>
      </c>
      <c r="B13" s="4">
        <f>'General Info'!C13</f>
        <v>30996</v>
      </c>
      <c r="C13" s="4">
        <v>10437</v>
      </c>
      <c r="D13" s="54">
        <f t="shared" si="0"/>
        <v>0.33672086720867211</v>
      </c>
      <c r="E13" s="4">
        <v>7384</v>
      </c>
      <c r="F13" s="4">
        <v>109440</v>
      </c>
      <c r="G13" s="86">
        <f t="shared" si="1"/>
        <v>3.5307781649245062</v>
      </c>
      <c r="H13" s="4">
        <v>16651</v>
      </c>
      <c r="I13" s="16">
        <f t="shared" si="2"/>
        <v>0.53719834817395795</v>
      </c>
      <c r="J13" s="13">
        <v>855</v>
      </c>
    </row>
    <row r="14" spans="1:10" ht="15" x14ac:dyDescent="0.2">
      <c r="A14" s="39" t="s">
        <v>14</v>
      </c>
      <c r="B14" s="169">
        <f>'General Info'!C14</f>
        <v>29656</v>
      </c>
      <c r="C14" s="41">
        <v>15165</v>
      </c>
      <c r="D14" s="56">
        <f t="shared" si="0"/>
        <v>0.51136363636363635</v>
      </c>
      <c r="E14" s="41">
        <v>7535</v>
      </c>
      <c r="F14" s="41">
        <v>158965</v>
      </c>
      <c r="G14" s="88">
        <f t="shared" si="1"/>
        <v>5.3602980847046133</v>
      </c>
      <c r="H14" s="41">
        <v>1200</v>
      </c>
      <c r="I14" s="42">
        <f t="shared" si="2"/>
        <v>4.0463987051524146E-2</v>
      </c>
      <c r="J14" s="45">
        <v>2126</v>
      </c>
    </row>
    <row r="15" spans="1:10" ht="15" x14ac:dyDescent="0.2">
      <c r="A15" s="1"/>
      <c r="B15" s="4"/>
      <c r="C15" s="4"/>
      <c r="E15" s="4"/>
      <c r="F15" s="4"/>
      <c r="H15" s="4"/>
      <c r="J15" s="13"/>
    </row>
    <row r="16" spans="1:10" x14ac:dyDescent="0.2">
      <c r="A16" s="5" t="s">
        <v>68</v>
      </c>
      <c r="B16" s="4"/>
      <c r="C16" s="10"/>
      <c r="D16" s="57"/>
      <c r="E16" s="10"/>
      <c r="F16" s="10"/>
      <c r="G16" s="87"/>
      <c r="H16" s="10"/>
      <c r="I16" s="17"/>
      <c r="J16" s="14"/>
    </row>
    <row r="17" spans="1:10" ht="15" x14ac:dyDescent="0.2">
      <c r="A17" s="1" t="s">
        <v>19</v>
      </c>
      <c r="B17" s="245">
        <f>'General Info'!C17</f>
        <v>23347</v>
      </c>
      <c r="C17" s="4">
        <v>17071</v>
      </c>
      <c r="D17" s="54">
        <f t="shared" ref="D17:D23" si="3">SUM(C17/B17)</f>
        <v>0.73118601961708141</v>
      </c>
      <c r="E17" s="4">
        <v>3632</v>
      </c>
      <c r="F17" s="4">
        <v>124903</v>
      </c>
      <c r="G17" s="86">
        <f t="shared" ref="G17:G23" si="4">SUM(F17/B17)</f>
        <v>5.3498522294084889</v>
      </c>
      <c r="H17" s="4">
        <v>13479</v>
      </c>
      <c r="I17" s="16">
        <f t="shared" ref="I17:I23" si="5">SUM(H17/B17)</f>
        <v>0.57733327622392594</v>
      </c>
      <c r="J17" s="13">
        <v>491</v>
      </c>
    </row>
    <row r="18" spans="1:10" ht="15" x14ac:dyDescent="0.2">
      <c r="A18" s="39" t="s">
        <v>20</v>
      </c>
      <c r="B18" s="169">
        <f>'General Info'!C18</f>
        <v>20441</v>
      </c>
      <c r="C18" s="41">
        <v>11107</v>
      </c>
      <c r="D18" s="156">
        <f t="shared" si="3"/>
        <v>0.54336871972995449</v>
      </c>
      <c r="E18" s="41">
        <v>4022</v>
      </c>
      <c r="F18" s="41">
        <v>71607</v>
      </c>
      <c r="G18" s="88">
        <f t="shared" si="4"/>
        <v>3.5031065016388632</v>
      </c>
      <c r="H18" s="41">
        <v>32905</v>
      </c>
      <c r="I18" s="42">
        <f t="shared" si="5"/>
        <v>1.6097549043588866</v>
      </c>
      <c r="J18" s="45">
        <v>579</v>
      </c>
    </row>
    <row r="19" spans="1:10" ht="15" x14ac:dyDescent="0.2">
      <c r="A19" s="1" t="s">
        <v>11</v>
      </c>
      <c r="B19" s="4">
        <f>'General Info'!C19</f>
        <v>19674</v>
      </c>
      <c r="C19" s="4">
        <v>11790</v>
      </c>
      <c r="D19" s="54">
        <f t="shared" si="3"/>
        <v>0.59926806953339429</v>
      </c>
      <c r="E19" s="4">
        <v>14404</v>
      </c>
      <c r="F19" s="4">
        <v>109935</v>
      </c>
      <c r="G19" s="86">
        <f t="shared" si="4"/>
        <v>5.5878316559926811</v>
      </c>
      <c r="H19" s="4">
        <v>10379</v>
      </c>
      <c r="I19" s="16">
        <f t="shared" si="5"/>
        <v>0.52754904950696346</v>
      </c>
      <c r="J19" s="13">
        <v>202</v>
      </c>
    </row>
    <row r="20" spans="1:10" ht="15" x14ac:dyDescent="0.2">
      <c r="A20" s="39" t="s">
        <v>3</v>
      </c>
      <c r="B20" s="169">
        <f>'General Info'!C20</f>
        <v>14499</v>
      </c>
      <c r="C20" s="41">
        <v>10254</v>
      </c>
      <c r="D20" s="156">
        <f t="shared" si="3"/>
        <v>0.70722118766811504</v>
      </c>
      <c r="E20" s="41">
        <v>7696</v>
      </c>
      <c r="F20" s="41">
        <v>50221</v>
      </c>
      <c r="G20" s="88">
        <f t="shared" si="4"/>
        <v>3.4637561211118006</v>
      </c>
      <c r="H20" s="41">
        <v>46253</v>
      </c>
      <c r="I20" s="42">
        <f t="shared" si="5"/>
        <v>3.1900820746258365</v>
      </c>
      <c r="J20" s="45">
        <v>1178</v>
      </c>
    </row>
    <row r="21" spans="1:10" ht="15" x14ac:dyDescent="0.2">
      <c r="A21" s="1" t="s">
        <v>4</v>
      </c>
      <c r="B21" s="4">
        <f>'General Info'!C21</f>
        <v>13724</v>
      </c>
      <c r="C21" s="4">
        <v>8043</v>
      </c>
      <c r="D21" s="54">
        <f t="shared" si="3"/>
        <v>0.58605362867968525</v>
      </c>
      <c r="E21" s="4">
        <v>5512</v>
      </c>
      <c r="F21" s="4">
        <v>-1</v>
      </c>
      <c r="G21" s="86">
        <f t="shared" si="4"/>
        <v>-7.2865053920139906E-5</v>
      </c>
      <c r="H21" s="4">
        <v>-1</v>
      </c>
      <c r="I21" s="16">
        <f t="shared" si="5"/>
        <v>-7.2865053920139906E-5</v>
      </c>
      <c r="J21" s="13">
        <v>402</v>
      </c>
    </row>
    <row r="22" spans="1:10" ht="15" x14ac:dyDescent="0.2">
      <c r="A22" s="39" t="s">
        <v>7</v>
      </c>
      <c r="B22" s="169">
        <f>'General Info'!C22</f>
        <v>12503</v>
      </c>
      <c r="C22" s="41">
        <v>4261</v>
      </c>
      <c r="D22" s="156">
        <f t="shared" si="3"/>
        <v>0.34079820842997682</v>
      </c>
      <c r="E22" s="41">
        <v>1815</v>
      </c>
      <c r="F22" s="41">
        <v>36813</v>
      </c>
      <c r="G22" s="88">
        <f t="shared" si="4"/>
        <v>2.9443333599936015</v>
      </c>
      <c r="H22" s="41">
        <v>2402</v>
      </c>
      <c r="I22" s="42">
        <f t="shared" si="5"/>
        <v>0.19211389266576021</v>
      </c>
      <c r="J22" s="45">
        <v>108</v>
      </c>
    </row>
    <row r="23" spans="1:10" ht="15" x14ac:dyDescent="0.2">
      <c r="A23" s="1" t="s">
        <v>1</v>
      </c>
      <c r="B23" s="4">
        <f>'General Info'!C23</f>
        <v>11467</v>
      </c>
      <c r="C23" s="4">
        <v>7041</v>
      </c>
      <c r="D23" s="54">
        <f t="shared" si="3"/>
        <v>0.61402284817301822</v>
      </c>
      <c r="E23" s="4">
        <v>5252</v>
      </c>
      <c r="F23" s="4">
        <v>49569</v>
      </c>
      <c r="G23" s="86">
        <f t="shared" si="4"/>
        <v>4.3227522455742564</v>
      </c>
      <c r="H23" s="4">
        <v>6666</v>
      </c>
      <c r="I23" s="16">
        <f t="shared" si="5"/>
        <v>0.58132031045609134</v>
      </c>
      <c r="J23" s="13">
        <v>235</v>
      </c>
    </row>
    <row r="24" spans="1:10" ht="15" x14ac:dyDescent="0.2">
      <c r="A24" s="182"/>
      <c r="B24" s="4"/>
      <c r="C24" s="93"/>
      <c r="D24" s="184"/>
      <c r="E24" s="93"/>
      <c r="F24" s="93"/>
      <c r="G24" s="198"/>
      <c r="H24" s="93"/>
      <c r="I24" s="183"/>
      <c r="J24" s="206"/>
    </row>
    <row r="25" spans="1:10" ht="15" x14ac:dyDescent="0.2">
      <c r="A25" s="151" t="s">
        <v>69</v>
      </c>
      <c r="B25" s="4"/>
      <c r="C25" s="10"/>
      <c r="D25" s="57"/>
      <c r="E25" s="10"/>
      <c r="F25" s="10"/>
      <c r="G25" s="87"/>
      <c r="H25" s="10"/>
      <c r="I25" s="17"/>
      <c r="J25" s="14"/>
    </row>
    <row r="26" spans="1:10" s="199" customFormat="1" ht="15" x14ac:dyDescent="0.25">
      <c r="A26" s="190" t="s">
        <v>17</v>
      </c>
      <c r="B26" s="244">
        <f>'General Info'!C26</f>
        <v>8723</v>
      </c>
      <c r="C26" s="45">
        <v>4525</v>
      </c>
      <c r="D26" s="200">
        <f t="shared" ref="D26:D33" si="6">SUM(C26/B26)</f>
        <v>0.51874355153043683</v>
      </c>
      <c r="E26" s="45">
        <v>5278</v>
      </c>
      <c r="F26" s="45">
        <v>96858</v>
      </c>
      <c r="G26" s="201">
        <f t="shared" ref="G26:G33" si="7">SUM(F26/B26)</f>
        <v>11.103748710306087</v>
      </c>
      <c r="H26" s="45">
        <v>15177</v>
      </c>
      <c r="I26" s="202">
        <f t="shared" ref="I26:I33" si="8">SUM(H26/B26)</f>
        <v>1.7398830677519201</v>
      </c>
      <c r="J26" s="45">
        <v>691</v>
      </c>
    </row>
    <row r="27" spans="1:10" ht="15" x14ac:dyDescent="0.2">
      <c r="A27" s="1" t="s">
        <v>15</v>
      </c>
      <c r="B27" s="4">
        <f>'General Info'!C27</f>
        <v>8623</v>
      </c>
      <c r="C27" s="4">
        <v>8163</v>
      </c>
      <c r="D27" s="54">
        <f t="shared" si="6"/>
        <v>0.94665429664849821</v>
      </c>
      <c r="E27" s="4">
        <v>8060</v>
      </c>
      <c r="F27" s="4">
        <v>14276</v>
      </c>
      <c r="G27" s="86">
        <f t="shared" si="7"/>
        <v>1.6555723066218253</v>
      </c>
      <c r="H27" s="4">
        <v>8591</v>
      </c>
      <c r="I27" s="16">
        <f t="shared" si="8"/>
        <v>0.99628899454946074</v>
      </c>
      <c r="J27" s="13">
        <v>516</v>
      </c>
    </row>
    <row r="28" spans="1:10" ht="15" x14ac:dyDescent="0.2">
      <c r="A28" s="39" t="s">
        <v>9</v>
      </c>
      <c r="B28" s="169">
        <f>'General Info'!C28</f>
        <v>8459</v>
      </c>
      <c r="C28" s="41">
        <v>3868</v>
      </c>
      <c r="D28" s="56">
        <f t="shared" si="6"/>
        <v>0.45726445206289157</v>
      </c>
      <c r="E28" s="41">
        <v>3068</v>
      </c>
      <c r="F28" s="41">
        <v>31571</v>
      </c>
      <c r="G28" s="88">
        <f t="shared" si="7"/>
        <v>3.732237853174134</v>
      </c>
      <c r="H28" s="41">
        <v>7176</v>
      </c>
      <c r="I28" s="42">
        <f t="shared" si="8"/>
        <v>0.84832722544035943</v>
      </c>
      <c r="J28" s="45">
        <v>665</v>
      </c>
    </row>
    <row r="29" spans="1:10" ht="15" x14ac:dyDescent="0.2">
      <c r="A29" s="1" t="s">
        <v>21</v>
      </c>
      <c r="B29" s="4">
        <f>'General Info'!C29</f>
        <v>7658</v>
      </c>
      <c r="C29" s="4">
        <v>6850</v>
      </c>
      <c r="D29" s="54">
        <f t="shared" si="6"/>
        <v>0.89448942282580313</v>
      </c>
      <c r="E29" s="4">
        <v>5009</v>
      </c>
      <c r="F29" s="4">
        <v>44650</v>
      </c>
      <c r="G29" s="86">
        <f t="shared" si="7"/>
        <v>5.8305040480543227</v>
      </c>
      <c r="H29" s="4">
        <v>2064</v>
      </c>
      <c r="I29" s="16">
        <f t="shared" si="8"/>
        <v>0.26952206842517629</v>
      </c>
      <c r="J29" s="13">
        <v>76</v>
      </c>
    </row>
    <row r="30" spans="1:10" ht="15" x14ac:dyDescent="0.2">
      <c r="A30" s="39" t="s">
        <v>5</v>
      </c>
      <c r="B30" s="169">
        <f>'General Info'!C30</f>
        <v>7178</v>
      </c>
      <c r="C30" s="41">
        <v>2517</v>
      </c>
      <c r="D30" s="56">
        <f t="shared" si="6"/>
        <v>0.35065477848983001</v>
      </c>
      <c r="E30" s="41">
        <v>6240</v>
      </c>
      <c r="F30" s="41">
        <v>19727</v>
      </c>
      <c r="G30" s="88">
        <f t="shared" si="7"/>
        <v>2.7482585678461966</v>
      </c>
      <c r="H30" s="41">
        <v>1702</v>
      </c>
      <c r="I30" s="42">
        <f t="shared" si="8"/>
        <v>0.23711340206185566</v>
      </c>
      <c r="J30" s="45">
        <v>1453</v>
      </c>
    </row>
    <row r="31" spans="1:10" ht="15" x14ac:dyDescent="0.2">
      <c r="A31" s="1" t="s">
        <v>22</v>
      </c>
      <c r="B31" s="4">
        <f>'General Info'!C31</f>
        <v>6809</v>
      </c>
      <c r="C31" s="4">
        <v>5056</v>
      </c>
      <c r="D31" s="54">
        <f t="shared" si="6"/>
        <v>0.74254662946100747</v>
      </c>
      <c r="E31" s="4">
        <v>3770</v>
      </c>
      <c r="F31" s="4">
        <v>25230</v>
      </c>
      <c r="G31" s="86">
        <f t="shared" si="7"/>
        <v>3.7053899250991336</v>
      </c>
      <c r="H31" s="4">
        <v>2472</v>
      </c>
      <c r="I31" s="16">
        <f t="shared" si="8"/>
        <v>0.3630489058598913</v>
      </c>
      <c r="J31" s="13">
        <v>96</v>
      </c>
    </row>
    <row r="32" spans="1:10" ht="15" x14ac:dyDescent="0.2">
      <c r="A32" s="39" t="s">
        <v>8</v>
      </c>
      <c r="B32" s="169">
        <f>'General Info'!C32</f>
        <v>4622</v>
      </c>
      <c r="C32" s="41">
        <v>5304</v>
      </c>
      <c r="D32" s="56">
        <f t="shared" si="6"/>
        <v>1.1475551709216789</v>
      </c>
      <c r="E32" s="41">
        <v>2098</v>
      </c>
      <c r="F32" s="41">
        <v>8840</v>
      </c>
      <c r="G32" s="88">
        <f t="shared" si="7"/>
        <v>1.9125919515361316</v>
      </c>
      <c r="H32" s="41">
        <v>2600</v>
      </c>
      <c r="I32" s="42">
        <f t="shared" si="8"/>
        <v>0.56252704456945046</v>
      </c>
      <c r="J32" s="45">
        <v>110</v>
      </c>
    </row>
    <row r="33" spans="1:10" ht="15" x14ac:dyDescent="0.2">
      <c r="A33" s="1" t="s">
        <v>13</v>
      </c>
      <c r="B33" s="4">
        <f>'General Info'!C33</f>
        <v>2439</v>
      </c>
      <c r="C33" s="4">
        <v>1592</v>
      </c>
      <c r="D33" s="54">
        <f t="shared" si="6"/>
        <v>0.65272652726527269</v>
      </c>
      <c r="E33" s="4">
        <v>1960</v>
      </c>
      <c r="F33" s="4">
        <v>23332</v>
      </c>
      <c r="G33" s="86">
        <f t="shared" si="7"/>
        <v>9.5662156621566208</v>
      </c>
      <c r="H33" s="4">
        <v>1077</v>
      </c>
      <c r="I33" s="16">
        <f t="shared" si="8"/>
        <v>0.44157441574415746</v>
      </c>
      <c r="J33" s="13">
        <v>0</v>
      </c>
    </row>
    <row r="34" spans="1:10" x14ac:dyDescent="0.2">
      <c r="B34" s="4"/>
      <c r="C34" s="4"/>
      <c r="E34" s="4"/>
      <c r="F34" s="4"/>
      <c r="H34" s="4"/>
      <c r="J34" s="13"/>
    </row>
    <row r="35" spans="1:10" ht="15" x14ac:dyDescent="0.25">
      <c r="A35" s="6" t="s">
        <v>71</v>
      </c>
      <c r="B35" s="15">
        <f>'General Info'!C35</f>
        <v>577267</v>
      </c>
      <c r="C35" s="15">
        <f>SUM(C5:C33)</f>
        <v>335204</v>
      </c>
      <c r="D35" s="58">
        <f>SUM(C35/B35)</f>
        <v>0.58067410747539705</v>
      </c>
      <c r="E35" s="15">
        <f>SUM(E5:E33)</f>
        <v>125470</v>
      </c>
      <c r="F35" s="15">
        <f>SUM(F5:F33)</f>
        <v>1859840</v>
      </c>
      <c r="G35" s="89">
        <f>SUM(F35/B35)</f>
        <v>3.221802043075388</v>
      </c>
      <c r="H35" s="15">
        <f>SUM(H5:H33)</f>
        <v>375660</v>
      </c>
      <c r="I35" s="18">
        <f>SUM(H35/B35)</f>
        <v>0.65075606261920393</v>
      </c>
      <c r="J35" s="15">
        <f>SUM(J5:J33)</f>
        <v>15068</v>
      </c>
    </row>
    <row r="37" spans="1:10" x14ac:dyDescent="0.2">
      <c r="A37" s="2" t="s">
        <v>493</v>
      </c>
    </row>
    <row r="38" spans="1:10" x14ac:dyDescent="0.2">
      <c r="A38" s="2" t="s">
        <v>512</v>
      </c>
    </row>
  </sheetData>
  <mergeCells count="1">
    <mergeCell ref="A1:J1"/>
  </mergeCells>
  <pageMargins left="0.25" right="0.25" top="0.75" bottom="0.75" header="0.3" footer="0.3"/>
  <pageSetup paperSize="5" scale="92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8"/>
  <sheetViews>
    <sheetView zoomScaleNormal="100" workbookViewId="0">
      <selection activeCell="I6" sqref="I6"/>
    </sheetView>
  </sheetViews>
  <sheetFormatPr defaultRowHeight="12.75" x14ac:dyDescent="0.2"/>
  <cols>
    <col min="1" max="1" width="36.140625" customWidth="1"/>
    <col min="2" max="2" width="10.7109375" bestFit="1" customWidth="1"/>
    <col min="3" max="3" width="9.85546875" bestFit="1" customWidth="1"/>
    <col min="4" max="4" width="6.7109375" style="86" bestFit="1" customWidth="1"/>
    <col min="5" max="5" width="9.85546875" bestFit="1" customWidth="1"/>
    <col min="6" max="6" width="15.140625" style="86" bestFit="1" customWidth="1"/>
    <col min="7" max="7" width="9.85546875" bestFit="1" customWidth="1"/>
    <col min="8" max="9" width="11.42578125" style="86" customWidth="1"/>
    <col min="10" max="10" width="13.42578125" bestFit="1" customWidth="1"/>
    <col min="11" max="11" width="13.5703125" style="86" bestFit="1" customWidth="1"/>
  </cols>
  <sheetData>
    <row r="1" spans="1:11" s="26" customFormat="1" x14ac:dyDescent="0.2">
      <c r="A1" s="274" t="s">
        <v>528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s="91" customFormat="1" ht="51" x14ac:dyDescent="0.2">
      <c r="A2" s="81"/>
      <c r="B2" s="34" t="s">
        <v>135</v>
      </c>
      <c r="C2" s="82" t="s">
        <v>190</v>
      </c>
      <c r="D2" s="84" t="s">
        <v>191</v>
      </c>
      <c r="E2" s="82" t="s">
        <v>508</v>
      </c>
      <c r="F2" s="84" t="s">
        <v>509</v>
      </c>
      <c r="G2" s="82" t="s">
        <v>195</v>
      </c>
      <c r="H2" s="84" t="s">
        <v>192</v>
      </c>
      <c r="I2" s="84" t="s">
        <v>506</v>
      </c>
      <c r="J2" s="90" t="s">
        <v>193</v>
      </c>
      <c r="K2" s="84" t="s">
        <v>194</v>
      </c>
    </row>
    <row r="3" spans="1:11" x14ac:dyDescent="0.2">
      <c r="C3" s="4"/>
      <c r="E3" s="4"/>
      <c r="G3" s="4"/>
      <c r="J3" s="4"/>
    </row>
    <row r="4" spans="1:11" x14ac:dyDescent="0.2">
      <c r="A4" s="5" t="s">
        <v>70</v>
      </c>
      <c r="B4" s="14"/>
      <c r="C4" s="10"/>
      <c r="D4" s="87"/>
      <c r="E4" s="10"/>
      <c r="F4" s="87"/>
      <c r="G4" s="10"/>
      <c r="H4" s="87"/>
      <c r="I4" s="87"/>
      <c r="J4" s="10"/>
      <c r="K4" s="87"/>
    </row>
    <row r="5" spans="1:11" ht="15" x14ac:dyDescent="0.2">
      <c r="A5" s="1" t="s">
        <v>10</v>
      </c>
      <c r="B5" s="4">
        <f>'General Info'!C5</f>
        <v>100690</v>
      </c>
      <c r="C5" s="4">
        <v>223841</v>
      </c>
      <c r="D5" s="86">
        <f>SUM(C5/B5)</f>
        <v>2.2230708114013309</v>
      </c>
      <c r="E5" s="4">
        <v>19396</v>
      </c>
      <c r="F5" s="255">
        <f>SUM(E5/B5)*1000</f>
        <v>192.63084715463302</v>
      </c>
      <c r="G5" s="4">
        <v>11695</v>
      </c>
      <c r="H5" s="255">
        <f>SUM(G5/B5)*1000</f>
        <v>116.14857483364784</v>
      </c>
      <c r="I5" s="129">
        <v>31</v>
      </c>
      <c r="J5" s="4">
        <v>125</v>
      </c>
      <c r="K5" s="86">
        <f>SUM(J5/B5)*1000</f>
        <v>1.2414341046777237</v>
      </c>
    </row>
    <row r="6" spans="1:11" ht="15" x14ac:dyDescent="0.2">
      <c r="A6" s="39" t="s">
        <v>12</v>
      </c>
      <c r="B6" s="169">
        <f>'General Info'!C6</f>
        <v>80229</v>
      </c>
      <c r="C6" s="41">
        <v>146312</v>
      </c>
      <c r="D6" s="88">
        <f>SUM(C6/B6)</f>
        <v>1.8236797168106296</v>
      </c>
      <c r="E6" s="41">
        <v>13818</v>
      </c>
      <c r="F6" s="260">
        <f>SUM(E6/B6)*1000</f>
        <v>172.23198594024606</v>
      </c>
      <c r="G6" s="41">
        <v>28616</v>
      </c>
      <c r="H6" s="256">
        <f>SUM(G6/B6)*1000</f>
        <v>356.67900634433937</v>
      </c>
      <c r="I6" s="131">
        <v>20</v>
      </c>
      <c r="J6" s="41">
        <v>159</v>
      </c>
      <c r="K6" s="88">
        <f>SUM(J6/B6)*1000</f>
        <v>1.9818270201548069</v>
      </c>
    </row>
    <row r="7" spans="1:11" ht="15" x14ac:dyDescent="0.2">
      <c r="A7" s="1"/>
      <c r="B7" s="4"/>
      <c r="C7" s="4"/>
      <c r="E7" s="4"/>
      <c r="F7" s="255"/>
      <c r="G7" s="4"/>
      <c r="H7" s="255"/>
      <c r="J7" s="4"/>
    </row>
    <row r="8" spans="1:11" x14ac:dyDescent="0.2">
      <c r="A8" s="5" t="s">
        <v>67</v>
      </c>
      <c r="B8" s="10"/>
      <c r="C8" s="10"/>
      <c r="D8" s="87"/>
      <c r="E8" s="10"/>
      <c r="F8" s="257"/>
      <c r="G8" s="10"/>
      <c r="H8" s="257"/>
      <c r="I8" s="87"/>
      <c r="J8" s="10"/>
      <c r="K8" s="87"/>
    </row>
    <row r="9" spans="1:11" ht="15" x14ac:dyDescent="0.2">
      <c r="A9" s="1" t="s">
        <v>2</v>
      </c>
      <c r="B9" s="4">
        <f>'General Info'!C9</f>
        <v>47116</v>
      </c>
      <c r="C9" s="4">
        <v>202166</v>
      </c>
      <c r="D9" s="86">
        <f t="shared" ref="D9:D14" si="0">SUM(C9/B9)</f>
        <v>4.2908141607946346</v>
      </c>
      <c r="E9" s="4">
        <v>9675</v>
      </c>
      <c r="F9" s="255">
        <f t="shared" ref="F9:F14" si="1">SUM(E9/B9)*1000</f>
        <v>205.34425672807538</v>
      </c>
      <c r="G9" s="4">
        <v>23182</v>
      </c>
      <c r="H9" s="255">
        <f t="shared" ref="H9:H14" si="2">SUM(G9/B9)*1000</f>
        <v>492.01969606927582</v>
      </c>
      <c r="I9" s="129">
        <v>227</v>
      </c>
      <c r="J9" s="4">
        <v>214</v>
      </c>
      <c r="K9" s="86">
        <f t="shared" ref="K9:K14" si="3">SUM(J9/B9)*1000</f>
        <v>4.5419814924866282</v>
      </c>
    </row>
    <row r="10" spans="1:11" ht="15" x14ac:dyDescent="0.2">
      <c r="A10" s="39" t="s">
        <v>18</v>
      </c>
      <c r="B10" s="169">
        <f>'General Info'!C10</f>
        <v>42158</v>
      </c>
      <c r="C10" s="41">
        <v>150222</v>
      </c>
      <c r="D10" s="88">
        <f t="shared" si="0"/>
        <v>3.5633094549077282</v>
      </c>
      <c r="E10" s="41">
        <v>13321</v>
      </c>
      <c r="F10" s="260">
        <f t="shared" si="1"/>
        <v>315.9779875705679</v>
      </c>
      <c r="G10" s="41">
        <v>38225</v>
      </c>
      <c r="H10" s="256">
        <f t="shared" si="2"/>
        <v>906.7080981071208</v>
      </c>
      <c r="I10" s="131">
        <v>1953</v>
      </c>
      <c r="J10" s="41">
        <v>80</v>
      </c>
      <c r="K10" s="88">
        <f t="shared" si="3"/>
        <v>1.8976232269082975</v>
      </c>
    </row>
    <row r="11" spans="1:11" ht="15" x14ac:dyDescent="0.2">
      <c r="A11" s="1" t="s">
        <v>6</v>
      </c>
      <c r="B11" s="4">
        <f>'General Info'!C11</f>
        <v>39177</v>
      </c>
      <c r="C11" s="4">
        <v>65306</v>
      </c>
      <c r="D11" s="86">
        <f t="shared" si="0"/>
        <v>1.6669474436531639</v>
      </c>
      <c r="E11" s="4">
        <v>4713</v>
      </c>
      <c r="F11" s="255">
        <f t="shared" si="1"/>
        <v>120.30017612374608</v>
      </c>
      <c r="G11" s="4">
        <v>10340</v>
      </c>
      <c r="H11" s="255">
        <f t="shared" si="2"/>
        <v>263.93036730734872</v>
      </c>
      <c r="I11" s="254" t="s">
        <v>73</v>
      </c>
      <c r="J11" s="4">
        <v>62</v>
      </c>
      <c r="K11" s="86">
        <f t="shared" si="3"/>
        <v>1.5825611966204662</v>
      </c>
    </row>
    <row r="12" spans="1:11" ht="15" x14ac:dyDescent="0.2">
      <c r="A12" s="39" t="s">
        <v>0</v>
      </c>
      <c r="B12" s="169">
        <f>'General Info'!C12</f>
        <v>37079</v>
      </c>
      <c r="C12" s="41">
        <v>65012</v>
      </c>
      <c r="D12" s="88">
        <f t="shared" si="0"/>
        <v>1.7533374686480219</v>
      </c>
      <c r="E12" s="41">
        <v>38295</v>
      </c>
      <c r="F12" s="260">
        <f t="shared" si="1"/>
        <v>1032.7948434423797</v>
      </c>
      <c r="G12" s="41">
        <v>7984</v>
      </c>
      <c r="H12" s="256">
        <f t="shared" si="2"/>
        <v>215.32403786509886</v>
      </c>
      <c r="I12" s="131">
        <v>5798</v>
      </c>
      <c r="J12" s="41">
        <v>44</v>
      </c>
      <c r="K12" s="88">
        <f t="shared" si="3"/>
        <v>1.186655519296637</v>
      </c>
    </row>
    <row r="13" spans="1:11" ht="15" x14ac:dyDescent="0.2">
      <c r="A13" s="1" t="s">
        <v>16</v>
      </c>
      <c r="B13" s="4">
        <f>'General Info'!C13</f>
        <v>30996</v>
      </c>
      <c r="C13" s="4">
        <v>111820</v>
      </c>
      <c r="D13" s="86">
        <f t="shared" si="0"/>
        <v>3.6075622660988516</v>
      </c>
      <c r="E13" s="4">
        <v>6413</v>
      </c>
      <c r="F13" s="255">
        <f t="shared" si="1"/>
        <v>206.89766421473738</v>
      </c>
      <c r="G13" s="4">
        <v>14697</v>
      </c>
      <c r="H13" s="255">
        <f t="shared" si="2"/>
        <v>474.15795586527292</v>
      </c>
      <c r="I13" s="129">
        <v>1578</v>
      </c>
      <c r="J13" s="4">
        <v>162</v>
      </c>
      <c r="K13" s="86">
        <f t="shared" si="3"/>
        <v>5.2264808362369344</v>
      </c>
    </row>
    <row r="14" spans="1:11" ht="15" x14ac:dyDescent="0.2">
      <c r="A14" s="39" t="s">
        <v>14</v>
      </c>
      <c r="B14" s="169">
        <f>'General Info'!C14</f>
        <v>29656</v>
      </c>
      <c r="C14" s="41">
        <v>155179</v>
      </c>
      <c r="D14" s="88">
        <f t="shared" si="0"/>
        <v>5.2326342055570541</v>
      </c>
      <c r="E14" s="41">
        <v>7681</v>
      </c>
      <c r="F14" s="260">
        <f t="shared" si="1"/>
        <v>259.00323711896414</v>
      </c>
      <c r="G14" s="41">
        <v>14328</v>
      </c>
      <c r="H14" s="256">
        <f t="shared" si="2"/>
        <v>483.14000539519827</v>
      </c>
      <c r="I14" s="131">
        <v>56</v>
      </c>
      <c r="J14" s="41">
        <v>71</v>
      </c>
      <c r="K14" s="88">
        <f t="shared" si="3"/>
        <v>2.3941192338818449</v>
      </c>
    </row>
    <row r="15" spans="1:11" ht="15" x14ac:dyDescent="0.2">
      <c r="A15" s="1"/>
      <c r="B15" s="4"/>
      <c r="C15" s="4"/>
      <c r="E15" s="4"/>
      <c r="F15" s="255"/>
      <c r="G15" s="4"/>
      <c r="H15" s="255"/>
      <c r="I15" s="129"/>
      <c r="J15" s="4"/>
    </row>
    <row r="16" spans="1:11" x14ac:dyDescent="0.2">
      <c r="A16" s="5" t="s">
        <v>68</v>
      </c>
      <c r="B16" s="10"/>
      <c r="C16" s="10"/>
      <c r="D16" s="87"/>
      <c r="E16" s="10"/>
      <c r="F16" s="257"/>
      <c r="G16" s="10"/>
      <c r="H16" s="257"/>
      <c r="I16" s="130"/>
      <c r="J16" s="10"/>
      <c r="K16" s="87"/>
    </row>
    <row r="17" spans="1:11" ht="15" x14ac:dyDescent="0.2">
      <c r="A17" s="1" t="s">
        <v>19</v>
      </c>
      <c r="B17" s="4">
        <f>'General Info'!C17</f>
        <v>23347</v>
      </c>
      <c r="C17" s="4">
        <v>61663</v>
      </c>
      <c r="D17" s="86">
        <f t="shared" ref="D17:D23" si="4">SUM(C17/B17)</f>
        <v>2.6411530389343385</v>
      </c>
      <c r="E17" s="4">
        <v>10152</v>
      </c>
      <c r="F17" s="255">
        <f t="shared" ref="F17:F23" si="5">SUM(E17/B17)*1000</f>
        <v>434.83102754101174</v>
      </c>
      <c r="G17" s="4">
        <v>9655</v>
      </c>
      <c r="H17" s="255">
        <f t="shared" ref="H17:H23" si="6">SUM(G17/B17)*1000</f>
        <v>413.54349595237079</v>
      </c>
      <c r="I17" s="129">
        <v>452</v>
      </c>
      <c r="J17" s="4">
        <v>106</v>
      </c>
      <c r="K17" s="86">
        <f>SUM(J17/B18)*1000</f>
        <v>5.1856562790470129</v>
      </c>
    </row>
    <row r="18" spans="1:11" ht="15" x14ac:dyDescent="0.2">
      <c r="A18" s="39" t="s">
        <v>20</v>
      </c>
      <c r="B18" s="169">
        <f>'General Info'!C18</f>
        <v>20441</v>
      </c>
      <c r="C18" s="41">
        <v>112973</v>
      </c>
      <c r="D18" s="88">
        <f t="shared" si="4"/>
        <v>5.5267844038941343</v>
      </c>
      <c r="E18" s="41">
        <v>6900</v>
      </c>
      <c r="F18" s="260">
        <f t="shared" si="5"/>
        <v>337.55687099456969</v>
      </c>
      <c r="G18" s="41">
        <v>12795</v>
      </c>
      <c r="H18" s="256">
        <f t="shared" si="6"/>
        <v>625.94784990949563</v>
      </c>
      <c r="I18" s="131">
        <v>14</v>
      </c>
      <c r="J18" s="41">
        <v>38</v>
      </c>
      <c r="K18" s="88">
        <f t="shared" ref="K18:K23" si="7">SUM(J18/B18)*1000</f>
        <v>1.8590088547527031</v>
      </c>
    </row>
    <row r="19" spans="1:11" ht="15" x14ac:dyDescent="0.2">
      <c r="A19" s="1" t="s">
        <v>11</v>
      </c>
      <c r="B19" s="4">
        <f>'General Info'!C19</f>
        <v>19674</v>
      </c>
      <c r="C19" s="4">
        <v>102550</v>
      </c>
      <c r="D19" s="86">
        <f t="shared" si="4"/>
        <v>5.2124631493341465</v>
      </c>
      <c r="E19" s="4">
        <v>7467</v>
      </c>
      <c r="F19" s="255">
        <f t="shared" si="5"/>
        <v>379.53644403781641</v>
      </c>
      <c r="G19" s="4">
        <v>11544</v>
      </c>
      <c r="H19" s="255">
        <f t="shared" si="6"/>
        <v>586.76425739554736</v>
      </c>
      <c r="I19" s="129">
        <v>0</v>
      </c>
      <c r="J19" s="4">
        <v>170</v>
      </c>
      <c r="K19" s="86">
        <f t="shared" si="7"/>
        <v>8.6408457863169659</v>
      </c>
    </row>
    <row r="20" spans="1:11" ht="15" x14ac:dyDescent="0.2">
      <c r="A20" s="39" t="s">
        <v>3</v>
      </c>
      <c r="B20" s="169">
        <f>'General Info'!C20</f>
        <v>14499</v>
      </c>
      <c r="C20" s="41">
        <v>92758</v>
      </c>
      <c r="D20" s="88">
        <f t="shared" si="4"/>
        <v>6.3975446582522935</v>
      </c>
      <c r="E20" s="41">
        <v>3949</v>
      </c>
      <c r="F20" s="260">
        <f t="shared" si="5"/>
        <v>272.36361128353678</v>
      </c>
      <c r="G20" s="41">
        <v>12974</v>
      </c>
      <c r="H20" s="256">
        <f t="shared" si="6"/>
        <v>894.82033243671981</v>
      </c>
      <c r="I20" s="131">
        <v>0</v>
      </c>
      <c r="J20" s="41">
        <v>29</v>
      </c>
      <c r="K20" s="88">
        <f t="shared" si="7"/>
        <v>2.0001379405476243</v>
      </c>
    </row>
    <row r="21" spans="1:11" ht="15" x14ac:dyDescent="0.2">
      <c r="A21" s="1" t="s">
        <v>4</v>
      </c>
      <c r="B21" s="4">
        <f>'General Info'!C21</f>
        <v>13724</v>
      </c>
      <c r="C21" s="4">
        <v>59693</v>
      </c>
      <c r="D21" s="86">
        <f t="shared" si="4"/>
        <v>4.3495336636549107</v>
      </c>
      <c r="E21" s="4">
        <v>5280</v>
      </c>
      <c r="F21" s="255">
        <f t="shared" si="5"/>
        <v>384.72748469833869</v>
      </c>
      <c r="G21" s="4">
        <v>6538</v>
      </c>
      <c r="H21" s="255">
        <f t="shared" si="6"/>
        <v>476.39172252987464</v>
      </c>
      <c r="I21" s="129">
        <v>108</v>
      </c>
      <c r="J21" s="4">
        <v>73</v>
      </c>
      <c r="K21" s="86">
        <f t="shared" si="7"/>
        <v>5.3191489361702127</v>
      </c>
    </row>
    <row r="22" spans="1:11" ht="15" x14ac:dyDescent="0.2">
      <c r="A22" s="39" t="s">
        <v>7</v>
      </c>
      <c r="B22" s="169">
        <f>'General Info'!C22</f>
        <v>12503</v>
      </c>
      <c r="C22" s="41">
        <v>37513</v>
      </c>
      <c r="D22" s="88">
        <f t="shared" si="4"/>
        <v>3.0003199232184277</v>
      </c>
      <c r="E22" s="41">
        <v>1394</v>
      </c>
      <c r="F22" s="260">
        <f t="shared" si="5"/>
        <v>111.49324162201071</v>
      </c>
      <c r="G22" s="41">
        <v>1851</v>
      </c>
      <c r="H22" s="256">
        <f t="shared" si="6"/>
        <v>148.04446932736144</v>
      </c>
      <c r="I22" s="131">
        <v>40</v>
      </c>
      <c r="J22" s="41">
        <v>71</v>
      </c>
      <c r="K22" s="88">
        <f t="shared" si="7"/>
        <v>5.6786371270894991</v>
      </c>
    </row>
    <row r="23" spans="1:11" ht="15" x14ac:dyDescent="0.2">
      <c r="A23" s="1" t="s">
        <v>1</v>
      </c>
      <c r="B23" s="4">
        <f>'General Info'!C23</f>
        <v>11467</v>
      </c>
      <c r="C23" s="4">
        <v>78041</v>
      </c>
      <c r="D23" s="86">
        <f t="shared" si="4"/>
        <v>6.8057033225778323</v>
      </c>
      <c r="E23" s="4">
        <v>4158</v>
      </c>
      <c r="F23" s="255">
        <f t="shared" si="5"/>
        <v>362.60573820528475</v>
      </c>
      <c r="G23" s="4">
        <v>2613</v>
      </c>
      <c r="H23" s="255">
        <f t="shared" si="6"/>
        <v>227.87128281154617</v>
      </c>
      <c r="I23" s="129">
        <v>60</v>
      </c>
      <c r="J23" s="4">
        <v>48</v>
      </c>
      <c r="K23" s="86">
        <f t="shared" si="7"/>
        <v>4.1859248277666348</v>
      </c>
    </row>
    <row r="24" spans="1:11" x14ac:dyDescent="0.2">
      <c r="A24" s="93"/>
      <c r="B24" s="4"/>
      <c r="C24" s="93"/>
      <c r="D24" s="198"/>
      <c r="E24" s="93"/>
      <c r="F24" s="261"/>
      <c r="G24" s="93"/>
      <c r="H24" s="258"/>
      <c r="I24" s="198"/>
      <c r="J24" s="93"/>
      <c r="K24" s="198"/>
    </row>
    <row r="25" spans="1:11" ht="15" x14ac:dyDescent="0.2">
      <c r="A25" s="151" t="s">
        <v>69</v>
      </c>
      <c r="B25" s="10"/>
      <c r="C25" s="158"/>
      <c r="D25" s="159"/>
      <c r="E25" s="158"/>
      <c r="F25" s="259"/>
      <c r="G25" s="158"/>
      <c r="H25" s="259"/>
      <c r="I25" s="160"/>
      <c r="J25" s="158"/>
      <c r="K25" s="159"/>
    </row>
    <row r="26" spans="1:11" ht="15" x14ac:dyDescent="0.25">
      <c r="A26" s="190" t="s">
        <v>17</v>
      </c>
      <c r="B26" s="169">
        <f>'General Info'!C26</f>
        <v>8723</v>
      </c>
      <c r="C26" s="41">
        <v>46108</v>
      </c>
      <c r="D26" s="88">
        <f t="shared" ref="D26:D33" si="8">SUM(C26/B26)</f>
        <v>5.2857961710420724</v>
      </c>
      <c r="E26" s="41">
        <v>2279</v>
      </c>
      <c r="F26" s="260">
        <f t="shared" ref="F26:F33" si="9">SUM(E26/B26)*1000</f>
        <v>261.26332683709734</v>
      </c>
      <c r="G26" s="41">
        <v>10021</v>
      </c>
      <c r="H26" s="256">
        <f t="shared" ref="H26:H33" si="10">SUM(G26/B26)*1000</f>
        <v>1148.8020176544767</v>
      </c>
      <c r="I26" s="131">
        <v>88</v>
      </c>
      <c r="J26" s="41">
        <v>75</v>
      </c>
      <c r="K26" s="88">
        <f t="shared" ref="K26:K33" si="11">SUM(J26/B26)*1000</f>
        <v>8.5979594176315501</v>
      </c>
    </row>
    <row r="27" spans="1:11" ht="15" x14ac:dyDescent="0.2">
      <c r="A27" s="1" t="s">
        <v>15</v>
      </c>
      <c r="B27" s="4">
        <f>'General Info'!C27</f>
        <v>8623</v>
      </c>
      <c r="C27" s="4">
        <v>52967</v>
      </c>
      <c r="D27" s="86">
        <f t="shared" si="8"/>
        <v>6.1425258030847729</v>
      </c>
      <c r="E27" s="4">
        <v>923</v>
      </c>
      <c r="F27" s="255">
        <f t="shared" si="9"/>
        <v>107.03931346399165</v>
      </c>
      <c r="G27" s="4">
        <v>6170</v>
      </c>
      <c r="H27" s="255">
        <f t="shared" si="10"/>
        <v>715.52823843210024</v>
      </c>
      <c r="I27" s="129">
        <v>0</v>
      </c>
      <c r="J27" s="4">
        <v>77</v>
      </c>
      <c r="K27" s="86">
        <f t="shared" si="11"/>
        <v>8.9296068653600837</v>
      </c>
    </row>
    <row r="28" spans="1:11" ht="15" x14ac:dyDescent="0.2">
      <c r="A28" s="39" t="s">
        <v>9</v>
      </c>
      <c r="B28" s="169">
        <f>'General Info'!C28</f>
        <v>8459</v>
      </c>
      <c r="C28" s="41">
        <v>46729</v>
      </c>
      <c r="D28" s="88">
        <f t="shared" si="8"/>
        <v>5.5241754344485168</v>
      </c>
      <c r="E28" s="41">
        <v>2349</v>
      </c>
      <c r="F28" s="260">
        <f t="shared" si="9"/>
        <v>277.69239862867948</v>
      </c>
      <c r="G28" s="41">
        <v>2793</v>
      </c>
      <c r="H28" s="256">
        <f t="shared" si="10"/>
        <v>330.18087244355127</v>
      </c>
      <c r="I28" s="131">
        <v>44</v>
      </c>
      <c r="J28" s="41">
        <v>88</v>
      </c>
      <c r="K28" s="88">
        <f t="shared" si="11"/>
        <v>10.403120936280885</v>
      </c>
    </row>
    <row r="29" spans="1:11" ht="15" x14ac:dyDescent="0.2">
      <c r="A29" s="1" t="s">
        <v>21</v>
      </c>
      <c r="B29" s="4">
        <f>'General Info'!C29</f>
        <v>7658</v>
      </c>
      <c r="C29" s="4">
        <v>68546</v>
      </c>
      <c r="D29" s="86">
        <f t="shared" si="8"/>
        <v>8.9509010185426998</v>
      </c>
      <c r="E29" s="4">
        <v>2482</v>
      </c>
      <c r="F29" s="255">
        <f t="shared" si="9"/>
        <v>324.10551057717419</v>
      </c>
      <c r="G29" s="4">
        <v>4605</v>
      </c>
      <c r="H29" s="255">
        <f t="shared" si="10"/>
        <v>601.33194045442667</v>
      </c>
      <c r="I29" s="129">
        <v>60</v>
      </c>
      <c r="J29" s="4">
        <v>21</v>
      </c>
      <c r="K29" s="86">
        <f t="shared" si="11"/>
        <v>2.7422303473491771</v>
      </c>
    </row>
    <row r="30" spans="1:11" ht="15" x14ac:dyDescent="0.2">
      <c r="A30" s="39" t="s">
        <v>5</v>
      </c>
      <c r="B30" s="169">
        <f>'General Info'!C30</f>
        <v>7178</v>
      </c>
      <c r="C30" s="41">
        <v>55560</v>
      </c>
      <c r="D30" s="88">
        <f t="shared" si="8"/>
        <v>7.7403176372248534</v>
      </c>
      <c r="E30" s="41">
        <v>2520</v>
      </c>
      <c r="F30" s="260">
        <f t="shared" si="9"/>
        <v>351.07272220674287</v>
      </c>
      <c r="G30" s="41">
        <v>3556</v>
      </c>
      <c r="H30" s="256">
        <f t="shared" si="10"/>
        <v>495.4026191139593</v>
      </c>
      <c r="I30" s="131">
        <v>77</v>
      </c>
      <c r="J30" s="41">
        <v>76</v>
      </c>
      <c r="K30" s="88">
        <f t="shared" si="11"/>
        <v>10.587907495123989</v>
      </c>
    </row>
    <row r="31" spans="1:11" ht="15" x14ac:dyDescent="0.2">
      <c r="A31" s="1" t="s">
        <v>22</v>
      </c>
      <c r="B31" s="4">
        <f>'General Info'!C31</f>
        <v>6809</v>
      </c>
      <c r="C31" s="4">
        <v>39049</v>
      </c>
      <c r="D31" s="86">
        <f t="shared" si="8"/>
        <v>5.7349096783668676</v>
      </c>
      <c r="E31" s="4">
        <v>1481</v>
      </c>
      <c r="F31" s="255">
        <f t="shared" si="9"/>
        <v>217.50624173887502</v>
      </c>
      <c r="G31" s="4">
        <v>4781</v>
      </c>
      <c r="H31" s="255">
        <f t="shared" si="10"/>
        <v>702.15890732853586</v>
      </c>
      <c r="I31" s="129">
        <v>4</v>
      </c>
      <c r="J31" s="4">
        <v>52</v>
      </c>
      <c r="K31" s="86">
        <f t="shared" si="11"/>
        <v>7.636951094140108</v>
      </c>
    </row>
    <row r="32" spans="1:11" ht="15" x14ac:dyDescent="0.2">
      <c r="A32" s="39" t="s">
        <v>8</v>
      </c>
      <c r="B32" s="169">
        <f>'General Info'!C32</f>
        <v>4622</v>
      </c>
      <c r="C32" s="41">
        <v>38600</v>
      </c>
      <c r="D32" s="88">
        <f t="shared" si="8"/>
        <v>8.3513630463003032</v>
      </c>
      <c r="E32" s="41">
        <v>1750</v>
      </c>
      <c r="F32" s="260">
        <f t="shared" si="9"/>
        <v>378.62397230636088</v>
      </c>
      <c r="G32" s="41">
        <v>2255</v>
      </c>
      <c r="H32" s="256">
        <f t="shared" si="10"/>
        <v>487.88403288619645</v>
      </c>
      <c r="I32" s="131">
        <v>7</v>
      </c>
      <c r="J32" s="41">
        <v>27</v>
      </c>
      <c r="K32" s="88">
        <f t="shared" si="11"/>
        <v>5.8416270012981393</v>
      </c>
    </row>
    <row r="33" spans="1:11" ht="15" x14ac:dyDescent="0.2">
      <c r="A33" s="1" t="s">
        <v>13</v>
      </c>
      <c r="B33" s="4">
        <f>'General Info'!C33</f>
        <v>2439</v>
      </c>
      <c r="C33" s="4">
        <v>38426</v>
      </c>
      <c r="D33" s="86">
        <f t="shared" si="8"/>
        <v>15.754817548175481</v>
      </c>
      <c r="E33" s="4">
        <v>2510</v>
      </c>
      <c r="F33" s="255">
        <f t="shared" si="9"/>
        <v>1029.1102911029111</v>
      </c>
      <c r="G33" s="4">
        <v>13204</v>
      </c>
      <c r="H33" s="255">
        <f t="shared" si="10"/>
        <v>5413.6941369413698</v>
      </c>
      <c r="I33" s="129">
        <v>146</v>
      </c>
      <c r="J33" s="4">
        <v>50</v>
      </c>
      <c r="K33" s="86">
        <f t="shared" si="11"/>
        <v>20.50020500205002</v>
      </c>
    </row>
    <row r="34" spans="1:11" x14ac:dyDescent="0.2">
      <c r="B34" s="4"/>
      <c r="C34" s="4"/>
      <c r="E34" s="4"/>
      <c r="G34" s="4"/>
      <c r="J34" s="4"/>
    </row>
    <row r="35" spans="1:11" ht="15" x14ac:dyDescent="0.25">
      <c r="A35" s="6" t="s">
        <v>71</v>
      </c>
      <c r="B35" s="15">
        <f>'General Info'!C35</f>
        <v>577267</v>
      </c>
      <c r="C35" s="15">
        <f>SUM(C5:C33)</f>
        <v>2051034</v>
      </c>
      <c r="D35" s="89">
        <f>SUM(C35/B35)</f>
        <v>3.5530075337755318</v>
      </c>
      <c r="E35" s="15">
        <f>SUM(E5:E33)</f>
        <v>168906</v>
      </c>
      <c r="F35" s="89">
        <f>SUM(E35/B35)*1000</f>
        <v>292.59597378682656</v>
      </c>
      <c r="G35" s="15">
        <f>SUM(G3:G33)</f>
        <v>254422</v>
      </c>
      <c r="H35" s="89">
        <f>SUM(G35/B35)*1000</f>
        <v>440.73539627243548</v>
      </c>
      <c r="I35" s="15">
        <f>SUM(I3:I33)</f>
        <v>10763</v>
      </c>
      <c r="J35" s="15">
        <f>SUM(J3:J33)</f>
        <v>1918</v>
      </c>
      <c r="K35" s="89">
        <f>SUM(J35/B35)*1000</f>
        <v>3.3225526489475405</v>
      </c>
    </row>
    <row r="37" spans="1:11" x14ac:dyDescent="0.2">
      <c r="A37" s="206"/>
    </row>
    <row r="38" spans="1:11" x14ac:dyDescent="0.2">
      <c r="A38" s="93"/>
    </row>
  </sheetData>
  <mergeCells count="1">
    <mergeCell ref="A1:K1"/>
  </mergeCells>
  <pageMargins left="0.25" right="0.25" top="0.75" bottom="0.75" header="0.3" footer="0.3"/>
  <pageSetup paperSize="5" scale="95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8"/>
  <sheetViews>
    <sheetView workbookViewId="0">
      <selection activeCell="A2" sqref="A2"/>
    </sheetView>
  </sheetViews>
  <sheetFormatPr defaultRowHeight="12.75" x14ac:dyDescent="0.2"/>
  <cols>
    <col min="1" max="1" width="35.42578125" customWidth="1"/>
    <col min="2" max="2" width="10.5703125" customWidth="1"/>
    <col min="3" max="3" width="14.140625" customWidth="1"/>
    <col min="4" max="4" width="17.42578125" customWidth="1"/>
    <col min="5" max="5" width="17.5703125" customWidth="1"/>
    <col min="6" max="6" width="12" customWidth="1"/>
    <col min="7" max="7" width="14.140625" customWidth="1"/>
    <col min="8" max="8" width="10.85546875" customWidth="1"/>
    <col min="9" max="9" width="10.140625" customWidth="1"/>
    <col min="11" max="11" width="14" customWidth="1"/>
  </cols>
  <sheetData>
    <row r="1" spans="1:7" s="26" customFormat="1" x14ac:dyDescent="0.2">
      <c r="A1" s="100" t="s">
        <v>527</v>
      </c>
      <c r="B1" s="101"/>
      <c r="C1" s="101"/>
      <c r="D1" s="101"/>
      <c r="E1" s="101"/>
      <c r="F1" s="101"/>
      <c r="G1" s="102"/>
    </row>
    <row r="2" spans="1:7" s="91" customFormat="1" ht="40.5" customHeight="1" x14ac:dyDescent="0.2">
      <c r="A2" s="92"/>
      <c r="B2" s="34" t="s">
        <v>135</v>
      </c>
      <c r="C2" s="82" t="s">
        <v>196</v>
      </c>
      <c r="D2" s="82" t="s">
        <v>200</v>
      </c>
      <c r="E2" s="94" t="s">
        <v>198</v>
      </c>
      <c r="F2" s="94" t="s">
        <v>199</v>
      </c>
      <c r="G2" s="94" t="s">
        <v>197</v>
      </c>
    </row>
    <row r="3" spans="1:7" x14ac:dyDescent="0.2">
      <c r="C3" s="4"/>
      <c r="D3" s="4"/>
      <c r="E3" s="4"/>
      <c r="F3" s="4"/>
      <c r="G3" s="4"/>
    </row>
    <row r="4" spans="1:7" x14ac:dyDescent="0.2">
      <c r="A4" s="5" t="s">
        <v>70</v>
      </c>
      <c r="B4" s="14"/>
      <c r="C4" s="10"/>
      <c r="D4" s="10"/>
      <c r="E4" s="10"/>
      <c r="F4" s="10"/>
      <c r="G4" s="10"/>
    </row>
    <row r="5" spans="1:7" ht="15" x14ac:dyDescent="0.2">
      <c r="A5" s="1" t="s">
        <v>10</v>
      </c>
      <c r="B5" s="4">
        <f>'General Info'!C5</f>
        <v>100690</v>
      </c>
      <c r="C5" s="4">
        <v>38295</v>
      </c>
      <c r="D5" s="4">
        <v>0</v>
      </c>
      <c r="E5" s="4">
        <v>136714</v>
      </c>
      <c r="F5" s="4">
        <v>0</v>
      </c>
      <c r="G5" s="4">
        <v>953</v>
      </c>
    </row>
    <row r="6" spans="1:7" ht="15" x14ac:dyDescent="0.2">
      <c r="A6" s="39" t="s">
        <v>12</v>
      </c>
      <c r="B6" s="169">
        <f>'General Info'!C6</f>
        <v>80229</v>
      </c>
      <c r="C6" s="41">
        <v>38295</v>
      </c>
      <c r="D6" s="41">
        <v>0</v>
      </c>
      <c r="E6" s="41">
        <v>136714</v>
      </c>
      <c r="F6" s="41">
        <v>0</v>
      </c>
      <c r="G6" s="41">
        <v>953</v>
      </c>
    </row>
    <row r="7" spans="1:7" ht="15" x14ac:dyDescent="0.2">
      <c r="A7" s="1"/>
      <c r="B7" s="4"/>
      <c r="C7" s="4"/>
      <c r="D7" s="4"/>
      <c r="E7" s="4"/>
      <c r="F7" s="4"/>
      <c r="G7" s="4"/>
    </row>
    <row r="8" spans="1:7" x14ac:dyDescent="0.2">
      <c r="A8" s="5" t="s">
        <v>67</v>
      </c>
      <c r="B8" s="10"/>
      <c r="C8" s="10"/>
      <c r="D8" s="10"/>
      <c r="E8" s="10"/>
      <c r="F8" s="10"/>
      <c r="G8" s="10"/>
    </row>
    <row r="9" spans="1:7" ht="15" x14ac:dyDescent="0.2">
      <c r="A9" s="1" t="s">
        <v>2</v>
      </c>
      <c r="B9" s="4">
        <f>'General Info'!C9</f>
        <v>47116</v>
      </c>
      <c r="C9" s="4">
        <v>38295</v>
      </c>
      <c r="D9" s="4">
        <v>4848</v>
      </c>
      <c r="E9" s="4">
        <v>136714</v>
      </c>
      <c r="F9" s="4">
        <v>7917</v>
      </c>
      <c r="G9" s="4">
        <v>0</v>
      </c>
    </row>
    <row r="10" spans="1:7" ht="15" x14ac:dyDescent="0.2">
      <c r="A10" s="39" t="s">
        <v>18</v>
      </c>
      <c r="B10" s="169">
        <f>'General Info'!C10</f>
        <v>42158</v>
      </c>
      <c r="C10" s="41">
        <v>38295</v>
      </c>
      <c r="D10" s="41">
        <v>26688</v>
      </c>
      <c r="E10" s="41">
        <v>136714</v>
      </c>
      <c r="F10" s="41">
        <v>59735</v>
      </c>
      <c r="G10" s="41">
        <v>953</v>
      </c>
    </row>
    <row r="11" spans="1:7" ht="15" x14ac:dyDescent="0.2">
      <c r="A11" s="1" t="s">
        <v>6</v>
      </c>
      <c r="B11" s="4">
        <f>'General Info'!C11</f>
        <v>39177</v>
      </c>
      <c r="C11" s="4">
        <v>38295</v>
      </c>
      <c r="D11" s="4">
        <v>0</v>
      </c>
      <c r="E11" s="4">
        <v>136714</v>
      </c>
      <c r="F11" s="4">
        <v>0</v>
      </c>
      <c r="G11" s="4">
        <v>953</v>
      </c>
    </row>
    <row r="12" spans="1:7" ht="15" x14ac:dyDescent="0.2">
      <c r="A12" s="39" t="s">
        <v>0</v>
      </c>
      <c r="B12" s="169">
        <f>'General Info'!C12</f>
        <v>37079</v>
      </c>
      <c r="C12" s="41">
        <v>38295</v>
      </c>
      <c r="D12" s="41">
        <v>0</v>
      </c>
      <c r="E12" s="41">
        <v>136714</v>
      </c>
      <c r="F12" s="41">
        <v>0</v>
      </c>
      <c r="G12" s="41">
        <v>953</v>
      </c>
    </row>
    <row r="13" spans="1:7" ht="15" x14ac:dyDescent="0.2">
      <c r="A13" s="1" t="s">
        <v>16</v>
      </c>
      <c r="B13" s="4">
        <f>'General Info'!C13</f>
        <v>30996</v>
      </c>
      <c r="C13" s="4">
        <v>38295</v>
      </c>
      <c r="D13" s="4">
        <v>2683</v>
      </c>
      <c r="E13" s="4">
        <v>136714</v>
      </c>
      <c r="F13" s="4">
        <v>7089</v>
      </c>
      <c r="G13" s="4">
        <v>996</v>
      </c>
    </row>
    <row r="14" spans="1:7" ht="15" x14ac:dyDescent="0.2">
      <c r="A14" s="39" t="s">
        <v>14</v>
      </c>
      <c r="B14" s="169">
        <f>'General Info'!C14</f>
        <v>29656</v>
      </c>
      <c r="C14" s="41">
        <v>38295</v>
      </c>
      <c r="D14" s="41">
        <v>169274</v>
      </c>
      <c r="E14" s="41">
        <v>136714</v>
      </c>
      <c r="F14" s="41">
        <v>684786</v>
      </c>
      <c r="G14" s="41">
        <v>23515</v>
      </c>
    </row>
    <row r="15" spans="1:7" ht="15" x14ac:dyDescent="0.2">
      <c r="A15" s="1"/>
      <c r="B15" s="4"/>
      <c r="C15" s="4"/>
      <c r="D15" s="4"/>
      <c r="E15" s="4"/>
      <c r="F15" s="4"/>
      <c r="G15" s="4"/>
    </row>
    <row r="16" spans="1:7" x14ac:dyDescent="0.2">
      <c r="A16" s="5" t="s">
        <v>68</v>
      </c>
      <c r="B16" s="10"/>
      <c r="C16" s="10"/>
      <c r="D16" s="10"/>
      <c r="E16" s="10"/>
      <c r="F16" s="10"/>
      <c r="G16" s="10"/>
    </row>
    <row r="17" spans="1:10" ht="15" x14ac:dyDescent="0.2">
      <c r="A17" s="1" t="s">
        <v>19</v>
      </c>
      <c r="B17" s="4">
        <f>'General Info'!C17</f>
        <v>23347</v>
      </c>
      <c r="C17" s="4">
        <v>38295</v>
      </c>
      <c r="D17" s="4">
        <v>172421</v>
      </c>
      <c r="E17" s="4">
        <v>136714</v>
      </c>
      <c r="F17" s="4">
        <v>745823</v>
      </c>
      <c r="G17" s="4">
        <v>87981</v>
      </c>
    </row>
    <row r="18" spans="1:10" ht="15" x14ac:dyDescent="0.2">
      <c r="A18" s="39" t="s">
        <v>20</v>
      </c>
      <c r="B18" s="169">
        <f>'General Info'!C18</f>
        <v>20441</v>
      </c>
      <c r="C18" s="41">
        <v>38295</v>
      </c>
      <c r="D18" s="41">
        <v>0</v>
      </c>
      <c r="E18" s="41">
        <v>136714</v>
      </c>
      <c r="F18" s="41">
        <v>0</v>
      </c>
      <c r="G18" s="41">
        <v>0</v>
      </c>
    </row>
    <row r="19" spans="1:10" ht="15" x14ac:dyDescent="0.2">
      <c r="A19" s="1" t="s">
        <v>11</v>
      </c>
      <c r="B19" s="4">
        <f>'General Info'!C19</f>
        <v>19674</v>
      </c>
      <c r="C19" s="4">
        <v>38295</v>
      </c>
      <c r="D19" s="4">
        <v>0</v>
      </c>
      <c r="E19" s="4">
        <v>136714</v>
      </c>
      <c r="F19" s="4">
        <v>0</v>
      </c>
      <c r="G19" s="4">
        <v>953</v>
      </c>
    </row>
    <row r="20" spans="1:10" ht="15" x14ac:dyDescent="0.2">
      <c r="A20" s="39" t="s">
        <v>3</v>
      </c>
      <c r="B20" s="169">
        <f>'General Info'!C20</f>
        <v>14499</v>
      </c>
      <c r="C20" s="41">
        <v>38295</v>
      </c>
      <c r="D20" s="41">
        <v>0</v>
      </c>
      <c r="E20" s="41">
        <v>136714</v>
      </c>
      <c r="F20" s="41">
        <v>0</v>
      </c>
      <c r="G20" s="41">
        <v>953</v>
      </c>
    </row>
    <row r="21" spans="1:10" ht="15" x14ac:dyDescent="0.2">
      <c r="A21" s="1" t="s">
        <v>4</v>
      </c>
      <c r="B21" s="4">
        <f>'General Info'!C21</f>
        <v>13724</v>
      </c>
      <c r="C21" s="4">
        <v>38295</v>
      </c>
      <c r="D21" s="4">
        <v>0</v>
      </c>
      <c r="E21" s="4">
        <v>136714</v>
      </c>
      <c r="F21" s="4">
        <v>0</v>
      </c>
      <c r="G21" s="4">
        <v>953</v>
      </c>
    </row>
    <row r="22" spans="1:10" ht="15" x14ac:dyDescent="0.2">
      <c r="A22" s="39" t="s">
        <v>7</v>
      </c>
      <c r="B22" s="169">
        <f>'General Info'!C22</f>
        <v>12503</v>
      </c>
      <c r="C22" s="41">
        <v>38295</v>
      </c>
      <c r="D22" s="41">
        <v>0</v>
      </c>
      <c r="E22" s="41">
        <v>136714</v>
      </c>
      <c r="F22" s="41">
        <v>0</v>
      </c>
      <c r="G22" s="41">
        <v>953</v>
      </c>
    </row>
    <row r="23" spans="1:10" ht="15" x14ac:dyDescent="0.2">
      <c r="A23" s="1" t="s">
        <v>1</v>
      </c>
      <c r="B23" s="4">
        <f>'General Info'!C23</f>
        <v>11467</v>
      </c>
      <c r="C23" s="4">
        <v>38295</v>
      </c>
      <c r="D23" s="4">
        <v>0</v>
      </c>
      <c r="E23" s="4">
        <v>136714</v>
      </c>
      <c r="F23" s="4">
        <v>0</v>
      </c>
      <c r="G23" s="4">
        <v>953</v>
      </c>
    </row>
    <row r="24" spans="1:10" x14ac:dyDescent="0.2">
      <c r="A24" s="93"/>
      <c r="B24" s="4"/>
      <c r="C24" s="93"/>
      <c r="D24" s="198"/>
      <c r="E24" s="93"/>
      <c r="F24" s="198"/>
      <c r="G24" s="93"/>
      <c r="H24" s="162"/>
      <c r="I24" s="161"/>
      <c r="J24" s="162"/>
    </row>
    <row r="25" spans="1:10" ht="15" x14ac:dyDescent="0.2">
      <c r="A25" s="151" t="s">
        <v>69</v>
      </c>
      <c r="B25" s="10"/>
      <c r="C25" s="10"/>
      <c r="D25" s="10"/>
      <c r="E25" s="10"/>
      <c r="F25" s="10"/>
      <c r="G25" s="10"/>
    </row>
    <row r="26" spans="1:10" ht="15" x14ac:dyDescent="0.25">
      <c r="A26" s="190" t="s">
        <v>17</v>
      </c>
      <c r="B26" s="169">
        <f>'General Info'!C26</f>
        <v>8723</v>
      </c>
      <c r="C26" s="41">
        <v>38295</v>
      </c>
      <c r="D26" s="41">
        <v>0</v>
      </c>
      <c r="E26" s="41">
        <v>136714</v>
      </c>
      <c r="F26" s="41">
        <v>0</v>
      </c>
      <c r="G26" s="41">
        <v>953</v>
      </c>
    </row>
    <row r="27" spans="1:10" ht="15" x14ac:dyDescent="0.2">
      <c r="A27" s="1" t="s">
        <v>15</v>
      </c>
      <c r="B27" s="4">
        <f>'General Info'!C27</f>
        <v>8623</v>
      </c>
      <c r="C27" s="4">
        <v>38295</v>
      </c>
      <c r="D27" s="4">
        <v>0</v>
      </c>
      <c r="E27" s="4">
        <v>136714</v>
      </c>
      <c r="F27" s="4">
        <v>0</v>
      </c>
      <c r="G27" s="4">
        <v>953</v>
      </c>
    </row>
    <row r="28" spans="1:10" ht="15" x14ac:dyDescent="0.2">
      <c r="A28" s="39" t="s">
        <v>9</v>
      </c>
      <c r="B28" s="169">
        <f>'General Info'!C28</f>
        <v>8459</v>
      </c>
      <c r="C28" s="41">
        <v>38295</v>
      </c>
      <c r="D28" s="41">
        <v>0</v>
      </c>
      <c r="E28" s="41">
        <v>136714</v>
      </c>
      <c r="F28" s="41">
        <v>0</v>
      </c>
      <c r="G28" s="41">
        <v>953</v>
      </c>
    </row>
    <row r="29" spans="1:10" ht="15" x14ac:dyDescent="0.2">
      <c r="A29" s="1" t="s">
        <v>21</v>
      </c>
      <c r="B29" s="4">
        <f>'General Info'!C29</f>
        <v>7658</v>
      </c>
      <c r="C29" s="4">
        <v>38295</v>
      </c>
      <c r="D29" s="4">
        <v>0</v>
      </c>
      <c r="E29" s="4">
        <v>136714</v>
      </c>
      <c r="F29" s="4">
        <v>0</v>
      </c>
      <c r="G29" s="4">
        <v>953</v>
      </c>
    </row>
    <row r="30" spans="1:10" ht="15" x14ac:dyDescent="0.2">
      <c r="A30" s="39" t="s">
        <v>5</v>
      </c>
      <c r="B30" s="169">
        <f>'General Info'!C30</f>
        <v>7178</v>
      </c>
      <c r="C30" s="41">
        <v>38295</v>
      </c>
      <c r="D30" s="41">
        <v>0</v>
      </c>
      <c r="E30" s="41">
        <v>136714</v>
      </c>
      <c r="F30" s="41">
        <v>0</v>
      </c>
      <c r="G30" s="41">
        <v>953</v>
      </c>
    </row>
    <row r="31" spans="1:10" ht="15" x14ac:dyDescent="0.2">
      <c r="A31" s="1" t="s">
        <v>22</v>
      </c>
      <c r="B31" s="4">
        <f>'General Info'!C31</f>
        <v>6809</v>
      </c>
      <c r="C31" s="4">
        <v>38295</v>
      </c>
      <c r="D31" s="4">
        <v>0</v>
      </c>
      <c r="E31" s="4">
        <v>136714</v>
      </c>
      <c r="F31" s="4">
        <v>0</v>
      </c>
      <c r="G31" s="4">
        <v>953</v>
      </c>
    </row>
    <row r="32" spans="1:10" ht="15" x14ac:dyDescent="0.2">
      <c r="A32" s="39" t="s">
        <v>8</v>
      </c>
      <c r="B32" s="169">
        <f>'General Info'!C32</f>
        <v>4622</v>
      </c>
      <c r="C32" s="41">
        <v>38295</v>
      </c>
      <c r="D32" s="41">
        <v>0</v>
      </c>
      <c r="E32" s="41">
        <v>136714</v>
      </c>
      <c r="F32" s="41">
        <v>0</v>
      </c>
      <c r="G32" s="41">
        <v>953</v>
      </c>
    </row>
    <row r="33" spans="1:7" ht="15" x14ac:dyDescent="0.2">
      <c r="A33" s="1" t="s">
        <v>13</v>
      </c>
      <c r="B33" s="4">
        <f>'General Info'!C33</f>
        <v>2439</v>
      </c>
      <c r="C33" s="4">
        <v>38295</v>
      </c>
      <c r="D33" s="4">
        <v>2938</v>
      </c>
      <c r="E33" s="4">
        <v>136714</v>
      </c>
      <c r="F33" s="4">
        <v>6685</v>
      </c>
      <c r="G33" s="4">
        <v>1641</v>
      </c>
    </row>
    <row r="34" spans="1:7" x14ac:dyDescent="0.2">
      <c r="B34" s="4"/>
      <c r="C34" s="4"/>
      <c r="D34" s="4"/>
      <c r="E34" s="4"/>
      <c r="F34" s="4"/>
      <c r="G34" s="4"/>
    </row>
    <row r="35" spans="1:7" ht="15" x14ac:dyDescent="0.25">
      <c r="A35" s="6" t="s">
        <v>71</v>
      </c>
      <c r="B35" s="15">
        <f>'General Info'!C35</f>
        <v>577267</v>
      </c>
      <c r="C35" s="15">
        <v>38295</v>
      </c>
      <c r="D35" s="15">
        <f>SUM(D5:D33)</f>
        <v>378852</v>
      </c>
      <c r="E35" s="15">
        <v>136714</v>
      </c>
      <c r="F35" s="15">
        <f>SUM(F5:F33)</f>
        <v>1512035</v>
      </c>
      <c r="G35" s="15">
        <f>SUM(G5:G33)</f>
        <v>130334</v>
      </c>
    </row>
    <row r="37" spans="1:7" x14ac:dyDescent="0.2">
      <c r="A37" s="2" t="s">
        <v>201</v>
      </c>
    </row>
    <row r="38" spans="1:7" x14ac:dyDescent="0.2">
      <c r="A38" s="2" t="s">
        <v>202</v>
      </c>
    </row>
  </sheetData>
  <pageMargins left="0.7" right="0.7" top="0.75" bottom="0.75" header="0.3" footer="0.3"/>
  <pageSetup paperSize="5" scale="90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5"/>
  <sheetViews>
    <sheetView workbookViewId="0">
      <selection activeCell="A2" sqref="A2"/>
    </sheetView>
  </sheetViews>
  <sheetFormatPr defaultRowHeight="12.75" x14ac:dyDescent="0.2"/>
  <cols>
    <col min="1" max="1" width="35.7109375" customWidth="1"/>
    <col min="2" max="3" width="10.5703125" customWidth="1"/>
    <col min="4" max="4" width="11.42578125" style="86" customWidth="1"/>
    <col min="5" max="5" width="11" customWidth="1"/>
    <col min="6" max="6" width="10.28515625" style="54" customWidth="1"/>
    <col min="7" max="7" width="10.7109375" customWidth="1"/>
    <col min="8" max="8" width="10.85546875" style="54" customWidth="1"/>
    <col min="9" max="9" width="13.42578125" customWidth="1"/>
    <col min="10" max="10" width="13.7109375" customWidth="1"/>
    <col min="11" max="11" width="14.42578125" style="16" customWidth="1"/>
  </cols>
  <sheetData>
    <row r="1" spans="1:11" x14ac:dyDescent="0.2">
      <c r="A1" s="268" t="s">
        <v>526</v>
      </c>
      <c r="B1" s="286"/>
      <c r="C1" s="286"/>
      <c r="D1" s="286"/>
      <c r="E1" s="286"/>
      <c r="F1" s="286"/>
      <c r="G1" s="286"/>
      <c r="H1" s="286"/>
      <c r="I1" s="286"/>
      <c r="J1" s="286"/>
      <c r="K1" s="270"/>
    </row>
    <row r="2" spans="1:11" ht="42.75" customHeight="1" x14ac:dyDescent="0.2">
      <c r="A2" s="67"/>
      <c r="B2" s="95" t="s">
        <v>135</v>
      </c>
      <c r="C2" s="82" t="s">
        <v>203</v>
      </c>
      <c r="D2" s="84" t="s">
        <v>204</v>
      </c>
      <c r="E2" s="84" t="s">
        <v>205</v>
      </c>
      <c r="F2" s="83" t="s">
        <v>206</v>
      </c>
      <c r="G2" s="82" t="s">
        <v>207</v>
      </c>
      <c r="H2" s="83" t="s">
        <v>208</v>
      </c>
      <c r="I2" s="82" t="s">
        <v>209</v>
      </c>
      <c r="J2" s="82" t="s">
        <v>210</v>
      </c>
      <c r="K2" s="85" t="s">
        <v>211</v>
      </c>
    </row>
    <row r="3" spans="1:11" x14ac:dyDescent="0.2">
      <c r="C3" s="4"/>
      <c r="E3" s="4"/>
      <c r="G3" s="4"/>
      <c r="I3" s="4"/>
      <c r="J3" s="4"/>
    </row>
    <row r="4" spans="1:11" x14ac:dyDescent="0.2">
      <c r="A4" s="5" t="s">
        <v>70</v>
      </c>
      <c r="B4" s="14"/>
      <c r="C4" s="10"/>
      <c r="D4" s="87"/>
      <c r="E4" s="10"/>
      <c r="F4" s="57"/>
      <c r="G4" s="10"/>
      <c r="H4" s="57"/>
      <c r="I4" s="10"/>
      <c r="J4" s="10"/>
      <c r="K4" s="17"/>
    </row>
    <row r="5" spans="1:11" ht="15" x14ac:dyDescent="0.2">
      <c r="A5" s="1" t="s">
        <v>10</v>
      </c>
      <c r="B5" s="4">
        <f>'General Info'!C5</f>
        <v>100690</v>
      </c>
      <c r="C5" s="4">
        <v>527160</v>
      </c>
      <c r="D5" s="86">
        <f>SUM(C5/B5)</f>
        <v>5.2354752209752711</v>
      </c>
      <c r="E5" s="4">
        <v>127511</v>
      </c>
      <c r="F5" s="54">
        <f>SUM(E5/C5)</f>
        <v>0.24188291979664617</v>
      </c>
      <c r="G5" s="4">
        <v>212679</v>
      </c>
      <c r="H5" s="54">
        <v>0.40481</v>
      </c>
      <c r="I5" s="4">
        <v>2765</v>
      </c>
      <c r="J5" s="4">
        <v>1555</v>
      </c>
      <c r="K5" s="16">
        <f>SUM(I5/J5)</f>
        <v>1.7781350482315113</v>
      </c>
    </row>
    <row r="6" spans="1:11" ht="15" x14ac:dyDescent="0.2">
      <c r="A6" s="39" t="s">
        <v>12</v>
      </c>
      <c r="B6" s="169">
        <f>'General Info'!C6</f>
        <v>80229</v>
      </c>
      <c r="C6" s="41">
        <v>542898</v>
      </c>
      <c r="D6" s="88">
        <f>SUM(C6/B6)</f>
        <v>6.7668548779119773</v>
      </c>
      <c r="E6" s="41">
        <v>110193</v>
      </c>
      <c r="F6" s="56">
        <f>SUM(E6/C6)</f>
        <v>0.20297182896234653</v>
      </c>
      <c r="G6" s="41">
        <v>191512</v>
      </c>
      <c r="H6" s="156">
        <v>0.39111000000000001</v>
      </c>
      <c r="I6" s="41">
        <v>1837</v>
      </c>
      <c r="J6" s="41">
        <v>3017</v>
      </c>
      <c r="K6" s="42">
        <f>SUM(I6/J6)</f>
        <v>0.60888299635399401</v>
      </c>
    </row>
    <row r="7" spans="1:11" ht="15" x14ac:dyDescent="0.2">
      <c r="A7" s="1"/>
      <c r="B7" s="4"/>
      <c r="C7" s="4"/>
      <c r="E7" s="4"/>
      <c r="G7" s="4"/>
      <c r="I7" s="4"/>
      <c r="J7" s="4"/>
    </row>
    <row r="8" spans="1:11" x14ac:dyDescent="0.2">
      <c r="A8" s="5" t="s">
        <v>67</v>
      </c>
      <c r="B8" s="10"/>
      <c r="C8" s="10"/>
      <c r="D8" s="87"/>
      <c r="E8" s="10"/>
      <c r="F8" s="57"/>
      <c r="G8" s="10"/>
      <c r="H8" s="57"/>
      <c r="I8" s="10"/>
      <c r="J8" s="10"/>
      <c r="K8" s="17"/>
    </row>
    <row r="9" spans="1:11" ht="15" x14ac:dyDescent="0.2">
      <c r="A9" s="1" t="s">
        <v>2</v>
      </c>
      <c r="B9" s="4">
        <f>'General Info'!C9</f>
        <v>47116</v>
      </c>
      <c r="C9" s="4">
        <v>382337</v>
      </c>
      <c r="D9" s="86">
        <f t="shared" ref="D9:D14" si="0">SUM(C9/B9)</f>
        <v>8.1148017658544873</v>
      </c>
      <c r="E9" s="4">
        <v>70033</v>
      </c>
      <c r="F9" s="54">
        <f t="shared" ref="F9:F14" si="1">SUM(E9/C9)</f>
        <v>0.18317086758540241</v>
      </c>
      <c r="G9" s="4">
        <v>169553</v>
      </c>
      <c r="H9" s="54">
        <v>0.51639000000000002</v>
      </c>
      <c r="I9" s="4">
        <v>3203</v>
      </c>
      <c r="J9" s="4">
        <v>809</v>
      </c>
      <c r="K9" s="16">
        <f t="shared" ref="K9:K14" si="2">SUM(I9/J9)</f>
        <v>3.9592088998763906</v>
      </c>
    </row>
    <row r="10" spans="1:11" ht="15" x14ac:dyDescent="0.2">
      <c r="A10" s="39" t="s">
        <v>18</v>
      </c>
      <c r="B10" s="169">
        <f>'General Info'!C10</f>
        <v>42158</v>
      </c>
      <c r="C10" s="41">
        <v>230062</v>
      </c>
      <c r="D10" s="88">
        <f t="shared" si="0"/>
        <v>5.4571374353622089</v>
      </c>
      <c r="E10" s="41">
        <v>43120</v>
      </c>
      <c r="F10" s="56">
        <f t="shared" si="1"/>
        <v>0.18742773687093045</v>
      </c>
      <c r="G10" s="41">
        <v>87303</v>
      </c>
      <c r="H10" s="156">
        <v>0.45659</v>
      </c>
      <c r="I10" s="41">
        <v>1674</v>
      </c>
      <c r="J10" s="41">
        <v>1561</v>
      </c>
      <c r="K10" s="42">
        <f t="shared" si="2"/>
        <v>1.0723894939141576</v>
      </c>
    </row>
    <row r="11" spans="1:11" ht="15" x14ac:dyDescent="0.2">
      <c r="A11" s="1" t="s">
        <v>6</v>
      </c>
      <c r="B11" s="4">
        <f>'General Info'!C11</f>
        <v>39177</v>
      </c>
      <c r="C11" s="4">
        <v>149078</v>
      </c>
      <c r="D11" s="86">
        <f t="shared" si="0"/>
        <v>3.80524287209332</v>
      </c>
      <c r="E11" s="4">
        <v>40384</v>
      </c>
      <c r="F11" s="54">
        <f t="shared" si="1"/>
        <v>0.27089174794402932</v>
      </c>
      <c r="G11" s="4">
        <v>59781</v>
      </c>
      <c r="H11" s="54">
        <v>0.53197000000000005</v>
      </c>
      <c r="I11" s="4">
        <v>937</v>
      </c>
      <c r="J11" s="4">
        <v>688</v>
      </c>
      <c r="K11" s="16">
        <f t="shared" si="2"/>
        <v>1.3619186046511629</v>
      </c>
    </row>
    <row r="12" spans="1:11" ht="15" x14ac:dyDescent="0.2">
      <c r="A12" s="39" t="s">
        <v>0</v>
      </c>
      <c r="B12" s="169">
        <f>'General Info'!C12</f>
        <v>37079</v>
      </c>
      <c r="C12" s="41">
        <v>253254</v>
      </c>
      <c r="D12" s="88">
        <f t="shared" si="0"/>
        <v>6.8301194746352385</v>
      </c>
      <c r="E12" s="41">
        <v>66789</v>
      </c>
      <c r="F12" s="56">
        <f t="shared" si="1"/>
        <v>0.26372337653107158</v>
      </c>
      <c r="G12" s="41">
        <v>106051</v>
      </c>
      <c r="H12" s="156">
        <v>0.57935999999999999</v>
      </c>
      <c r="I12" s="41">
        <v>1466</v>
      </c>
      <c r="J12" s="41">
        <v>1428</v>
      </c>
      <c r="K12" s="42">
        <f t="shared" si="2"/>
        <v>1.026610644257703</v>
      </c>
    </row>
    <row r="13" spans="1:11" ht="15" x14ac:dyDescent="0.2">
      <c r="A13" s="1" t="s">
        <v>16</v>
      </c>
      <c r="B13" s="4">
        <f>'General Info'!C13</f>
        <v>30996</v>
      </c>
      <c r="C13" s="4">
        <v>300963</v>
      </c>
      <c r="D13" s="86">
        <f t="shared" si="0"/>
        <v>9.7097367402245442</v>
      </c>
      <c r="E13" s="4">
        <v>67783</v>
      </c>
      <c r="F13" s="54">
        <f t="shared" si="1"/>
        <v>0.22522037592660893</v>
      </c>
      <c r="G13" s="4">
        <v>98207</v>
      </c>
      <c r="H13" s="54">
        <v>0.40312999999999999</v>
      </c>
      <c r="I13" s="4">
        <v>4520</v>
      </c>
      <c r="J13" s="4">
        <v>1809</v>
      </c>
      <c r="K13" s="16">
        <f t="shared" si="2"/>
        <v>2.4986180210060809</v>
      </c>
    </row>
    <row r="14" spans="1:11" ht="15" x14ac:dyDescent="0.2">
      <c r="A14" s="39" t="s">
        <v>14</v>
      </c>
      <c r="B14" s="169">
        <f>'General Info'!C14</f>
        <v>29656</v>
      </c>
      <c r="C14" s="41">
        <v>344667</v>
      </c>
      <c r="D14" s="88">
        <f t="shared" si="0"/>
        <v>11.622167520906393</v>
      </c>
      <c r="E14" s="41">
        <v>50195</v>
      </c>
      <c r="F14" s="56">
        <f t="shared" si="1"/>
        <v>0.14563332143779359</v>
      </c>
      <c r="G14" s="41">
        <v>154695</v>
      </c>
      <c r="H14" s="156">
        <v>0.49481000000000003</v>
      </c>
      <c r="I14" s="41">
        <v>1602</v>
      </c>
      <c r="J14" s="41">
        <v>917</v>
      </c>
      <c r="K14" s="42">
        <f t="shared" si="2"/>
        <v>1.7470010905125408</v>
      </c>
    </row>
    <row r="15" spans="1:11" ht="15" x14ac:dyDescent="0.2">
      <c r="A15" s="1"/>
      <c r="B15" s="4"/>
      <c r="C15" s="4"/>
      <c r="E15" s="4"/>
      <c r="G15" s="4"/>
      <c r="I15" s="4"/>
      <c r="J15" s="4"/>
    </row>
    <row r="16" spans="1:11" x14ac:dyDescent="0.2">
      <c r="A16" s="5" t="s">
        <v>68</v>
      </c>
      <c r="B16" s="10"/>
      <c r="C16" s="10"/>
      <c r="D16" s="87"/>
      <c r="E16" s="10"/>
      <c r="F16" s="57"/>
      <c r="G16" s="10"/>
      <c r="H16" s="57"/>
      <c r="I16" s="10"/>
      <c r="J16" s="10"/>
      <c r="K16" s="17"/>
    </row>
    <row r="17" spans="1:11" ht="15" x14ac:dyDescent="0.2">
      <c r="A17" s="1" t="s">
        <v>19</v>
      </c>
      <c r="B17" s="4">
        <f>'General Info'!C17</f>
        <v>23347</v>
      </c>
      <c r="C17" s="4">
        <v>346122</v>
      </c>
      <c r="D17" s="86">
        <f t="shared" ref="D17:D23" si="3">SUM(C17/B17)</f>
        <v>14.825116717351266</v>
      </c>
      <c r="E17" s="4">
        <v>122357</v>
      </c>
      <c r="F17" s="54">
        <f t="shared" ref="F17:F23" si="4">SUM(E17/C17)</f>
        <v>0.35350830054142757</v>
      </c>
      <c r="G17" s="4">
        <v>105998</v>
      </c>
      <c r="H17" s="54">
        <v>0.47016999999999998</v>
      </c>
      <c r="I17" s="4">
        <v>1044</v>
      </c>
      <c r="J17" s="4">
        <v>1938</v>
      </c>
      <c r="K17" s="16">
        <f t="shared" ref="K17:K23" si="5">SUM(I17/J17)</f>
        <v>0.53869969040247678</v>
      </c>
    </row>
    <row r="18" spans="1:11" ht="15" x14ac:dyDescent="0.2">
      <c r="A18" s="39" t="s">
        <v>20</v>
      </c>
      <c r="B18" s="169">
        <f>'General Info'!C18</f>
        <v>20441</v>
      </c>
      <c r="C18" s="41">
        <v>135283</v>
      </c>
      <c r="D18" s="88">
        <f t="shared" si="3"/>
        <v>6.6182182867765764</v>
      </c>
      <c r="E18" s="41">
        <v>26655</v>
      </c>
      <c r="F18" s="56">
        <f t="shared" si="4"/>
        <v>0.19703140823311133</v>
      </c>
      <c r="G18" s="41">
        <v>64346</v>
      </c>
      <c r="H18" s="56">
        <v>0.63460000000000005</v>
      </c>
      <c r="I18" s="41">
        <v>538</v>
      </c>
      <c r="J18" s="41">
        <v>126</v>
      </c>
      <c r="K18" s="42">
        <f t="shared" si="5"/>
        <v>4.2698412698412698</v>
      </c>
    </row>
    <row r="19" spans="1:11" ht="15" x14ac:dyDescent="0.2">
      <c r="A19" s="1" t="s">
        <v>11</v>
      </c>
      <c r="B19" s="4">
        <f>'General Info'!C19</f>
        <v>19674</v>
      </c>
      <c r="C19" s="4">
        <v>222937</v>
      </c>
      <c r="D19" s="86">
        <f t="shared" si="3"/>
        <v>11.331554335671445</v>
      </c>
      <c r="E19" s="4">
        <v>42778</v>
      </c>
      <c r="F19" s="54">
        <f t="shared" si="4"/>
        <v>0.19188380573884101</v>
      </c>
      <c r="G19" s="4">
        <v>118464</v>
      </c>
      <c r="H19" s="54">
        <v>0.62797999999999998</v>
      </c>
      <c r="I19" s="4">
        <v>1275</v>
      </c>
      <c r="J19" s="4">
        <v>905</v>
      </c>
      <c r="K19" s="16">
        <f t="shared" si="5"/>
        <v>1.4088397790055249</v>
      </c>
    </row>
    <row r="20" spans="1:11" ht="15" x14ac:dyDescent="0.2">
      <c r="A20" s="39" t="s">
        <v>3</v>
      </c>
      <c r="B20" s="169">
        <f>'General Info'!C20</f>
        <v>14499</v>
      </c>
      <c r="C20" s="41">
        <v>57681</v>
      </c>
      <c r="D20" s="88">
        <f t="shared" si="3"/>
        <v>3.9782743637492239</v>
      </c>
      <c r="E20" s="41">
        <v>10820</v>
      </c>
      <c r="F20" s="56">
        <f t="shared" si="4"/>
        <v>0.1875834330195385</v>
      </c>
      <c r="G20" s="41">
        <v>22351</v>
      </c>
      <c r="H20" s="56">
        <v>0.39951999999999999</v>
      </c>
      <c r="I20" s="41">
        <v>847</v>
      </c>
      <c r="J20" s="41">
        <v>2197</v>
      </c>
      <c r="K20" s="42">
        <f t="shared" si="5"/>
        <v>0.38552571688666365</v>
      </c>
    </row>
    <row r="21" spans="1:11" ht="15" x14ac:dyDescent="0.2">
      <c r="A21" s="1" t="s">
        <v>4</v>
      </c>
      <c r="B21" s="4">
        <f>'General Info'!C21</f>
        <v>13724</v>
      </c>
      <c r="C21" s="4">
        <v>86179</v>
      </c>
      <c r="D21" s="86">
        <f t="shared" si="3"/>
        <v>6.2794374817837362</v>
      </c>
      <c r="E21" s="4">
        <v>18255</v>
      </c>
      <c r="F21" s="54">
        <f t="shared" si="4"/>
        <v>0.21182654707063206</v>
      </c>
      <c r="G21" s="4">
        <v>35038</v>
      </c>
      <c r="H21" s="54">
        <v>0.46890999999999999</v>
      </c>
      <c r="I21" s="4">
        <v>625</v>
      </c>
      <c r="J21" s="4">
        <v>725</v>
      </c>
      <c r="K21" s="16">
        <f t="shared" si="5"/>
        <v>0.86206896551724133</v>
      </c>
    </row>
    <row r="22" spans="1:11" ht="15" x14ac:dyDescent="0.2">
      <c r="A22" s="39" t="s">
        <v>7</v>
      </c>
      <c r="B22" s="169">
        <f>'General Info'!C22</f>
        <v>12503</v>
      </c>
      <c r="C22" s="41">
        <v>57468</v>
      </c>
      <c r="D22" s="88">
        <f t="shared" si="3"/>
        <v>4.5963368791490042</v>
      </c>
      <c r="E22" s="41">
        <v>14208</v>
      </c>
      <c r="F22" s="56">
        <f t="shared" si="4"/>
        <v>0.24723324284819378</v>
      </c>
      <c r="G22" s="41">
        <v>21066</v>
      </c>
      <c r="H22" s="56">
        <v>0.44290000000000002</v>
      </c>
      <c r="I22" s="41">
        <v>530</v>
      </c>
      <c r="J22" s="41">
        <v>579</v>
      </c>
      <c r="K22" s="42">
        <f t="shared" si="5"/>
        <v>0.91537132987910186</v>
      </c>
    </row>
    <row r="23" spans="1:11" ht="15" x14ac:dyDescent="0.2">
      <c r="A23" s="1" t="s">
        <v>1</v>
      </c>
      <c r="B23" s="4">
        <f>'General Info'!C23</f>
        <v>11467</v>
      </c>
      <c r="C23" s="4">
        <v>110979</v>
      </c>
      <c r="D23" s="86">
        <f t="shared" si="3"/>
        <v>9.6781198220981945</v>
      </c>
      <c r="E23" s="4">
        <v>27419</v>
      </c>
      <c r="F23" s="54">
        <f t="shared" si="4"/>
        <v>0.24706475999963956</v>
      </c>
      <c r="G23" s="4">
        <v>48775</v>
      </c>
      <c r="H23" s="54">
        <v>0.57089000000000001</v>
      </c>
      <c r="I23" s="4">
        <v>870</v>
      </c>
      <c r="J23" s="4">
        <v>1075</v>
      </c>
      <c r="K23" s="16">
        <f t="shared" si="5"/>
        <v>0.80930232558139537</v>
      </c>
    </row>
    <row r="24" spans="1:11" x14ac:dyDescent="0.2">
      <c r="B24" s="4"/>
    </row>
    <row r="25" spans="1:11" ht="15" x14ac:dyDescent="0.2">
      <c r="A25" s="151" t="s">
        <v>69</v>
      </c>
      <c r="B25" s="10"/>
      <c r="C25" s="158"/>
      <c r="D25" s="159"/>
      <c r="E25" s="158"/>
      <c r="F25" s="163"/>
      <c r="G25" s="158"/>
      <c r="H25" s="163"/>
      <c r="I25" s="158"/>
      <c r="J25" s="158"/>
      <c r="K25" s="164"/>
    </row>
    <row r="26" spans="1:11" ht="15" x14ac:dyDescent="0.25">
      <c r="A26" s="190" t="s">
        <v>17</v>
      </c>
      <c r="B26" s="169">
        <f>'General Info'!C26</f>
        <v>8723</v>
      </c>
      <c r="C26" s="41">
        <v>123202</v>
      </c>
      <c r="D26" s="88">
        <f t="shared" ref="D26:D33" si="6">SUM(C26/B26)</f>
        <v>14.123810615613895</v>
      </c>
      <c r="E26" s="41">
        <v>19730</v>
      </c>
      <c r="F26" s="56">
        <f t="shared" ref="F26:F33" si="7">SUM(E26/C26)</f>
        <v>0.16014350416389345</v>
      </c>
      <c r="G26" s="41">
        <v>34393</v>
      </c>
      <c r="H26" s="56">
        <v>0.27288000000000001</v>
      </c>
      <c r="I26" s="41">
        <v>668</v>
      </c>
      <c r="J26" s="41">
        <v>256</v>
      </c>
      <c r="K26" s="42">
        <f t="shared" ref="K26:K33" si="8">SUM(I26/J26)</f>
        <v>2.609375</v>
      </c>
    </row>
    <row r="27" spans="1:11" ht="15" x14ac:dyDescent="0.2">
      <c r="A27" s="1" t="s">
        <v>15</v>
      </c>
      <c r="B27" s="4">
        <f>'General Info'!C27</f>
        <v>8623</v>
      </c>
      <c r="C27" s="4">
        <v>52126</v>
      </c>
      <c r="D27" s="86">
        <f t="shared" si="6"/>
        <v>6.0449959410877883</v>
      </c>
      <c r="E27" s="4">
        <v>14872</v>
      </c>
      <c r="F27" s="54">
        <f t="shared" si="7"/>
        <v>0.2853086751333308</v>
      </c>
      <c r="G27" s="4">
        <v>12139</v>
      </c>
      <c r="H27" s="54">
        <v>0.32101000000000002</v>
      </c>
      <c r="I27" s="4">
        <v>319</v>
      </c>
      <c r="J27" s="4">
        <v>585</v>
      </c>
      <c r="K27" s="16">
        <f t="shared" si="8"/>
        <v>0.54529914529914525</v>
      </c>
    </row>
    <row r="28" spans="1:11" ht="15" x14ac:dyDescent="0.2">
      <c r="A28" s="39" t="s">
        <v>9</v>
      </c>
      <c r="B28" s="169">
        <f>'General Info'!C28</f>
        <v>8459</v>
      </c>
      <c r="C28" s="41">
        <v>73852</v>
      </c>
      <c r="D28" s="88">
        <f t="shared" si="6"/>
        <v>8.7305828112069985</v>
      </c>
      <c r="E28" s="41">
        <v>18536</v>
      </c>
      <c r="F28" s="56">
        <f t="shared" si="7"/>
        <v>0.2509884634133131</v>
      </c>
      <c r="G28" s="41">
        <v>24441</v>
      </c>
      <c r="H28" s="56">
        <v>0.42458000000000001</v>
      </c>
      <c r="I28" s="41">
        <v>798</v>
      </c>
      <c r="J28" s="41">
        <v>1427</v>
      </c>
      <c r="K28" s="42">
        <f t="shared" si="8"/>
        <v>0.5592151366503153</v>
      </c>
    </row>
    <row r="29" spans="1:11" ht="15" x14ac:dyDescent="0.2">
      <c r="A29" s="1" t="s">
        <v>21</v>
      </c>
      <c r="B29" s="4">
        <f>'General Info'!C29</f>
        <v>7658</v>
      </c>
      <c r="C29" s="4">
        <v>54144</v>
      </c>
      <c r="D29" s="86">
        <f t="shared" si="6"/>
        <v>7.0702533298511359</v>
      </c>
      <c r="E29" s="4">
        <v>11003</v>
      </c>
      <c r="F29" s="54">
        <f t="shared" si="7"/>
        <v>0.20321734633569741</v>
      </c>
      <c r="G29" s="4">
        <v>22181</v>
      </c>
      <c r="H29" s="54">
        <v>0.48176000000000002</v>
      </c>
      <c r="I29" s="4">
        <v>330</v>
      </c>
      <c r="J29" s="4">
        <v>112</v>
      </c>
      <c r="K29" s="16">
        <f t="shared" si="8"/>
        <v>2.9464285714285716</v>
      </c>
    </row>
    <row r="30" spans="1:11" ht="15" x14ac:dyDescent="0.2">
      <c r="A30" s="39" t="s">
        <v>5</v>
      </c>
      <c r="B30" s="169">
        <f>'General Info'!C30</f>
        <v>7178</v>
      </c>
      <c r="C30" s="41">
        <v>38384</v>
      </c>
      <c r="D30" s="88">
        <f t="shared" si="6"/>
        <v>5.3474505433268318</v>
      </c>
      <c r="E30" s="41">
        <v>9193</v>
      </c>
      <c r="F30" s="56">
        <f t="shared" si="7"/>
        <v>0.2395008336807003</v>
      </c>
      <c r="G30" s="41">
        <v>14172</v>
      </c>
      <c r="H30" s="56">
        <v>0.43752999999999997</v>
      </c>
      <c r="I30" s="41">
        <v>570</v>
      </c>
      <c r="J30" s="41">
        <v>498</v>
      </c>
      <c r="K30" s="42">
        <f t="shared" si="8"/>
        <v>1.1445783132530121</v>
      </c>
    </row>
    <row r="31" spans="1:11" ht="15" x14ac:dyDescent="0.2">
      <c r="A31" s="1" t="s">
        <v>22</v>
      </c>
      <c r="B31" s="4">
        <f>'General Info'!C31</f>
        <v>6809</v>
      </c>
      <c r="C31" s="4">
        <v>34372</v>
      </c>
      <c r="D31" s="86">
        <f t="shared" si="6"/>
        <v>5.0480246732266121</v>
      </c>
      <c r="E31" s="4">
        <v>6619</v>
      </c>
      <c r="F31" s="54">
        <f t="shared" si="7"/>
        <v>0.19256953334109159</v>
      </c>
      <c r="G31" s="4">
        <v>12761</v>
      </c>
      <c r="H31" s="54">
        <v>0.41574</v>
      </c>
      <c r="I31" s="4">
        <v>523</v>
      </c>
      <c r="J31" s="4">
        <v>597</v>
      </c>
      <c r="K31" s="16">
        <f t="shared" si="8"/>
        <v>0.87604690117252937</v>
      </c>
    </row>
    <row r="32" spans="1:11" ht="15" x14ac:dyDescent="0.2">
      <c r="A32" s="39" t="s">
        <v>8</v>
      </c>
      <c r="B32" s="169">
        <f>'General Info'!C32</f>
        <v>4622</v>
      </c>
      <c r="C32" s="41">
        <v>25340</v>
      </c>
      <c r="D32" s="88">
        <f t="shared" si="6"/>
        <v>5.4824751189961054</v>
      </c>
      <c r="E32" s="41">
        <v>3582</v>
      </c>
      <c r="F32" s="56">
        <f t="shared" si="7"/>
        <v>0.14135753749013419</v>
      </c>
      <c r="G32" s="41">
        <v>7441</v>
      </c>
      <c r="H32" s="56">
        <v>0.33533000000000002</v>
      </c>
      <c r="I32" s="41">
        <v>460</v>
      </c>
      <c r="J32" s="41">
        <v>71</v>
      </c>
      <c r="K32" s="42">
        <f t="shared" si="8"/>
        <v>6.47887323943662</v>
      </c>
    </row>
    <row r="33" spans="1:11" ht="15" x14ac:dyDescent="0.2">
      <c r="A33" s="1" t="s">
        <v>13</v>
      </c>
      <c r="B33" s="4">
        <f>'General Info'!C33</f>
        <v>2439</v>
      </c>
      <c r="C33" s="4">
        <v>45356</v>
      </c>
      <c r="D33" s="86">
        <f t="shared" si="6"/>
        <v>18.596145961459616</v>
      </c>
      <c r="E33" s="4">
        <v>3483</v>
      </c>
      <c r="F33" s="54">
        <f t="shared" si="7"/>
        <v>7.6792486109886232E-2</v>
      </c>
      <c r="G33" s="4">
        <v>16302</v>
      </c>
      <c r="H33" s="54">
        <v>0.35997000000000001</v>
      </c>
      <c r="I33" s="4">
        <v>921</v>
      </c>
      <c r="J33" s="4">
        <v>914</v>
      </c>
      <c r="K33" s="16">
        <f t="shared" si="8"/>
        <v>1.0076586433260395</v>
      </c>
    </row>
    <row r="34" spans="1:11" x14ac:dyDescent="0.2">
      <c r="B34" s="4"/>
      <c r="C34" s="4"/>
      <c r="E34" s="4"/>
      <c r="G34" s="4"/>
      <c r="I34" s="4"/>
      <c r="J34" s="4"/>
    </row>
    <row r="35" spans="1:11" ht="15" x14ac:dyDescent="0.25">
      <c r="A35" s="6" t="s">
        <v>71</v>
      </c>
      <c r="B35" s="15">
        <f>'General Info'!C35</f>
        <v>577267</v>
      </c>
      <c r="C35" s="15">
        <f>SUM(C5:C33)</f>
        <v>4193844</v>
      </c>
      <c r="D35" s="89">
        <f>SUM(C35/B35)</f>
        <v>7.2649986921130081</v>
      </c>
      <c r="E35" s="15">
        <f>SUM(E5:E33)</f>
        <v>925518</v>
      </c>
      <c r="F35" s="58">
        <f>SUM(E35/C35)</f>
        <v>0.22068488956670779</v>
      </c>
      <c r="G35" s="15">
        <f>SUM(G5:G33)</f>
        <v>1639649</v>
      </c>
      <c r="H35" s="58">
        <f>SUM(G35/C35)</f>
        <v>0.39096566300510938</v>
      </c>
      <c r="I35" s="15">
        <f>SUM(I5:I33)</f>
        <v>28322</v>
      </c>
      <c r="J35" s="15">
        <f>SUM(J5:J33)</f>
        <v>23789</v>
      </c>
      <c r="K35" s="18">
        <f>SUM(I35/J35)</f>
        <v>1.1905502543192232</v>
      </c>
    </row>
  </sheetData>
  <mergeCells count="1">
    <mergeCell ref="A1:K1"/>
  </mergeCells>
  <pageMargins left="0.25" right="0.25" top="0.75" bottom="0.75" header="0.3" footer="0.3"/>
  <pageSetup paperSize="5" scale="9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6"/>
  <sheetViews>
    <sheetView topLeftCell="B1" workbookViewId="0">
      <selection activeCell="G34" sqref="G34"/>
    </sheetView>
  </sheetViews>
  <sheetFormatPr defaultRowHeight="12.75" x14ac:dyDescent="0.2"/>
  <cols>
    <col min="1" max="1" width="36.85546875" customWidth="1"/>
    <col min="2" max="2" width="10.85546875" customWidth="1"/>
    <col min="3" max="3" width="11.140625" customWidth="1"/>
    <col min="4" max="4" width="12" style="86" customWidth="1"/>
    <col min="5" max="5" width="11.7109375" customWidth="1"/>
    <col min="6" max="6" width="11.140625" style="86" bestFit="1" customWidth="1"/>
    <col min="7" max="7" width="11" customWidth="1"/>
    <col min="8" max="9" width="17.85546875" customWidth="1"/>
    <col min="10" max="10" width="10.5703125" customWidth="1"/>
  </cols>
  <sheetData>
    <row r="1" spans="1:10" s="26" customFormat="1" x14ac:dyDescent="0.2">
      <c r="A1" s="268" t="s">
        <v>525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s="26" customFormat="1" ht="12.75" customHeight="1" x14ac:dyDescent="0.2">
      <c r="A2" s="69"/>
      <c r="B2" s="289" t="s">
        <v>135</v>
      </c>
      <c r="C2" s="287" t="s">
        <v>214</v>
      </c>
      <c r="D2" s="291" t="s">
        <v>220</v>
      </c>
      <c r="E2" s="292" t="s">
        <v>215</v>
      </c>
      <c r="F2" s="291" t="s">
        <v>216</v>
      </c>
      <c r="G2" s="293" t="s">
        <v>219</v>
      </c>
      <c r="H2" s="278" t="s">
        <v>212</v>
      </c>
      <c r="I2" s="279"/>
      <c r="J2" s="287" t="s">
        <v>213</v>
      </c>
    </row>
    <row r="3" spans="1:10" s="26" customFormat="1" ht="28.5" customHeight="1" x14ac:dyDescent="0.2">
      <c r="A3" s="96"/>
      <c r="B3" s="290"/>
      <c r="C3" s="290"/>
      <c r="D3" s="290"/>
      <c r="E3" s="290"/>
      <c r="F3" s="290"/>
      <c r="G3" s="290"/>
      <c r="H3" s="98" t="s">
        <v>217</v>
      </c>
      <c r="I3" s="98" t="s">
        <v>218</v>
      </c>
      <c r="J3" s="288"/>
    </row>
    <row r="4" spans="1:10" x14ac:dyDescent="0.2">
      <c r="C4" s="4"/>
      <c r="E4" s="4"/>
      <c r="G4" s="4"/>
      <c r="H4" s="4"/>
      <c r="I4" s="4"/>
      <c r="J4" s="4"/>
    </row>
    <row r="5" spans="1:10" x14ac:dyDescent="0.2">
      <c r="A5" s="5" t="s">
        <v>70</v>
      </c>
      <c r="B5" s="14"/>
      <c r="C5" s="10"/>
      <c r="D5" s="87"/>
      <c r="E5" s="10"/>
      <c r="F5" s="87"/>
      <c r="G5" s="10"/>
      <c r="H5" s="10"/>
      <c r="I5" s="10"/>
      <c r="J5" s="10"/>
    </row>
    <row r="6" spans="1:10" ht="15" x14ac:dyDescent="0.2">
      <c r="A6" s="1" t="s">
        <v>10</v>
      </c>
      <c r="B6" s="4">
        <f>'General Info'!C5</f>
        <v>100690</v>
      </c>
      <c r="C6" s="4">
        <v>119</v>
      </c>
      <c r="D6" s="86">
        <f>SUM(C6/B6)*1000</f>
        <v>1.181845267653193</v>
      </c>
      <c r="E6" s="4">
        <v>29882</v>
      </c>
      <c r="F6" s="86">
        <f>SUM(E6/B6)</f>
        <v>0.2967722713278379</v>
      </c>
      <c r="G6" s="4">
        <v>12850</v>
      </c>
      <c r="H6" s="4">
        <v>78</v>
      </c>
      <c r="I6" s="4">
        <v>1</v>
      </c>
      <c r="J6" s="4">
        <v>79</v>
      </c>
    </row>
    <row r="7" spans="1:10" ht="15" x14ac:dyDescent="0.2">
      <c r="A7" s="39" t="s">
        <v>12</v>
      </c>
      <c r="B7" s="169">
        <f>'General Info'!C6</f>
        <v>80229</v>
      </c>
      <c r="C7" s="41">
        <v>44</v>
      </c>
      <c r="D7" s="88">
        <f>SUM(C7/B7)*1000</f>
        <v>0.54843011878497794</v>
      </c>
      <c r="E7" s="41">
        <v>25397</v>
      </c>
      <c r="F7" s="88">
        <f>SUM(E7/B7)</f>
        <v>0.31655635742686561</v>
      </c>
      <c r="G7" s="45">
        <v>68172</v>
      </c>
      <c r="H7" s="41">
        <v>78</v>
      </c>
      <c r="I7" s="41">
        <v>1</v>
      </c>
      <c r="J7" s="41">
        <v>79</v>
      </c>
    </row>
    <row r="8" spans="1:10" ht="15" x14ac:dyDescent="0.2">
      <c r="A8" s="1"/>
      <c r="B8" s="4"/>
      <c r="C8" s="4"/>
      <c r="E8" s="4"/>
      <c r="G8" s="4"/>
      <c r="H8" s="4"/>
      <c r="I8" s="4"/>
      <c r="J8" s="4"/>
    </row>
    <row r="9" spans="1:10" x14ac:dyDescent="0.2">
      <c r="A9" s="5" t="s">
        <v>67</v>
      </c>
      <c r="B9" s="10"/>
      <c r="C9" s="10"/>
      <c r="D9" s="87"/>
      <c r="E9" s="10"/>
      <c r="F9" s="87"/>
      <c r="G9" s="10"/>
      <c r="H9" s="10"/>
      <c r="I9" s="10"/>
      <c r="J9" s="10"/>
    </row>
    <row r="10" spans="1:10" ht="15" x14ac:dyDescent="0.2">
      <c r="A10" s="1" t="s">
        <v>2</v>
      </c>
      <c r="B10" s="4">
        <f>'General Info'!C9</f>
        <v>47116</v>
      </c>
      <c r="C10" s="4">
        <v>46</v>
      </c>
      <c r="D10" s="86">
        <f t="shared" ref="D10:D15" si="0">SUM(C10/B10)*1000</f>
        <v>0.97631377875880798</v>
      </c>
      <c r="E10" s="4">
        <v>28497</v>
      </c>
      <c r="F10" s="86">
        <f>SUM(E10/B10)</f>
        <v>0.60482638594108162</v>
      </c>
      <c r="G10" s="13">
        <v>8012</v>
      </c>
      <c r="H10" s="4">
        <v>78</v>
      </c>
      <c r="I10" s="4">
        <v>30</v>
      </c>
      <c r="J10" s="4">
        <v>108</v>
      </c>
    </row>
    <row r="11" spans="1:10" ht="15" x14ac:dyDescent="0.2">
      <c r="A11" s="39" t="s">
        <v>18</v>
      </c>
      <c r="B11" s="169">
        <f>'General Info'!C10</f>
        <v>42158</v>
      </c>
      <c r="C11" s="41">
        <v>47</v>
      </c>
      <c r="D11" s="88">
        <f t="shared" si="0"/>
        <v>1.1148536458086247</v>
      </c>
      <c r="E11" s="262" t="s">
        <v>73</v>
      </c>
      <c r="F11" s="263"/>
      <c r="G11" s="262" t="s">
        <v>73</v>
      </c>
      <c r="H11" s="41">
        <v>78</v>
      </c>
      <c r="I11" s="41">
        <v>2</v>
      </c>
      <c r="J11" s="41">
        <v>80</v>
      </c>
    </row>
    <row r="12" spans="1:10" ht="15" x14ac:dyDescent="0.2">
      <c r="A12" s="1" t="s">
        <v>6</v>
      </c>
      <c r="B12" s="4">
        <f>'General Info'!C11</f>
        <v>39177</v>
      </c>
      <c r="C12" s="4">
        <v>45</v>
      </c>
      <c r="D12" s="86">
        <f t="shared" si="0"/>
        <v>1.1486331265793706</v>
      </c>
      <c r="E12" s="264" t="s">
        <v>73</v>
      </c>
      <c r="G12" s="13">
        <v>13410</v>
      </c>
      <c r="H12" s="4">
        <v>78</v>
      </c>
      <c r="I12" s="4">
        <v>0</v>
      </c>
      <c r="J12" s="4">
        <v>78</v>
      </c>
    </row>
    <row r="13" spans="1:10" ht="15" x14ac:dyDescent="0.2">
      <c r="A13" s="39" t="s">
        <v>0</v>
      </c>
      <c r="B13" s="169">
        <f>'General Info'!C12</f>
        <v>37079</v>
      </c>
      <c r="C13" s="41">
        <v>14</v>
      </c>
      <c r="D13" s="88">
        <f t="shared" si="0"/>
        <v>0.37757221068529356</v>
      </c>
      <c r="E13" s="45">
        <v>9708</v>
      </c>
      <c r="F13" s="201">
        <f>SUM(E13/B13)</f>
        <v>0.2618193586666307</v>
      </c>
      <c r="G13" s="262" t="s">
        <v>73</v>
      </c>
      <c r="H13" s="41">
        <v>78</v>
      </c>
      <c r="I13" s="41">
        <v>0</v>
      </c>
      <c r="J13" s="41">
        <v>78</v>
      </c>
    </row>
    <row r="14" spans="1:10" ht="15" x14ac:dyDescent="0.2">
      <c r="A14" s="1" t="s">
        <v>16</v>
      </c>
      <c r="B14" s="4">
        <f>'General Info'!C13</f>
        <v>30996</v>
      </c>
      <c r="C14" s="4">
        <v>13</v>
      </c>
      <c r="D14" s="86">
        <f t="shared" si="0"/>
        <v>0.41940895599432187</v>
      </c>
      <c r="E14" s="4">
        <v>19154</v>
      </c>
      <c r="F14" s="86">
        <f>SUM(E14/B14)</f>
        <v>0.61795070331655699</v>
      </c>
      <c r="G14" s="13">
        <v>9376</v>
      </c>
      <c r="H14" s="4">
        <v>78</v>
      </c>
      <c r="I14" s="4">
        <v>0</v>
      </c>
      <c r="J14" s="4">
        <v>78</v>
      </c>
    </row>
    <row r="15" spans="1:10" ht="15" x14ac:dyDescent="0.2">
      <c r="A15" s="39" t="s">
        <v>14</v>
      </c>
      <c r="B15" s="169">
        <f>'General Info'!C14</f>
        <v>29656</v>
      </c>
      <c r="C15" s="41">
        <v>45</v>
      </c>
      <c r="D15" s="88">
        <f t="shared" si="0"/>
        <v>1.5173995144321553</v>
      </c>
      <c r="E15" s="45">
        <v>15910</v>
      </c>
      <c r="F15" s="215">
        <f>SUM(E15/B15)</f>
        <v>0.53648502832479095</v>
      </c>
      <c r="G15" s="45">
        <v>25916</v>
      </c>
      <c r="H15" s="41">
        <v>78</v>
      </c>
      <c r="I15" s="41">
        <v>0</v>
      </c>
      <c r="J15" s="41">
        <v>78</v>
      </c>
    </row>
    <row r="16" spans="1:10" ht="15" x14ac:dyDescent="0.2">
      <c r="A16" s="1"/>
      <c r="B16" s="4"/>
      <c r="C16" s="4"/>
      <c r="E16" s="4"/>
      <c r="G16" s="4"/>
      <c r="H16" s="4"/>
      <c r="I16" s="4"/>
      <c r="J16" s="4"/>
    </row>
    <row r="17" spans="1:10" x14ac:dyDescent="0.2">
      <c r="A17" s="5" t="s">
        <v>68</v>
      </c>
      <c r="B17" s="10"/>
      <c r="C17" s="10"/>
      <c r="D17" s="87"/>
      <c r="E17" s="10"/>
      <c r="F17" s="87"/>
      <c r="G17" s="10"/>
      <c r="H17" s="10"/>
      <c r="I17" s="10"/>
      <c r="J17" s="10"/>
    </row>
    <row r="18" spans="1:10" ht="15" x14ac:dyDescent="0.2">
      <c r="A18" s="1" t="s">
        <v>19</v>
      </c>
      <c r="B18" s="4">
        <f>'General Info'!C17</f>
        <v>23347</v>
      </c>
      <c r="C18" s="4">
        <v>67</v>
      </c>
      <c r="D18" s="86">
        <f t="shared" ref="D18:D24" si="1">SUM(C18/B18)*1000</f>
        <v>2.8697477191930441</v>
      </c>
      <c r="E18" s="241">
        <v>7586</v>
      </c>
      <c r="F18" s="86">
        <f>SUM(E18/B18)</f>
        <v>0.32492397310146914</v>
      </c>
      <c r="G18" s="4">
        <v>86748</v>
      </c>
      <c r="H18" s="4">
        <v>78</v>
      </c>
      <c r="I18" s="4">
        <v>10</v>
      </c>
      <c r="J18" s="4">
        <v>88</v>
      </c>
    </row>
    <row r="19" spans="1:10" ht="15" x14ac:dyDescent="0.2">
      <c r="A19" s="39" t="s">
        <v>20</v>
      </c>
      <c r="B19" s="169">
        <f>'General Info'!C18</f>
        <v>20441</v>
      </c>
      <c r="C19" s="41">
        <v>17</v>
      </c>
      <c r="D19" s="88">
        <f t="shared" si="1"/>
        <v>0.83166185607357757</v>
      </c>
      <c r="E19" s="41">
        <v>3222</v>
      </c>
      <c r="F19" s="88">
        <f t="shared" ref="F19:F24" si="2">SUM(E19/B19)</f>
        <v>0.15762438236876866</v>
      </c>
      <c r="G19" s="45">
        <v>3475</v>
      </c>
      <c r="H19" s="41">
        <v>78</v>
      </c>
      <c r="I19" s="41">
        <v>0</v>
      </c>
      <c r="J19" s="41">
        <v>78</v>
      </c>
    </row>
    <row r="20" spans="1:10" ht="15" x14ac:dyDescent="0.2">
      <c r="A20" s="1" t="s">
        <v>11</v>
      </c>
      <c r="B20" s="4">
        <f>'General Info'!C19</f>
        <v>19674</v>
      </c>
      <c r="C20" s="4">
        <v>29</v>
      </c>
      <c r="D20" s="86">
        <f t="shared" si="1"/>
        <v>1.4740266341364237</v>
      </c>
      <c r="E20" s="4">
        <v>16374</v>
      </c>
      <c r="F20" s="86">
        <f t="shared" si="2"/>
        <v>0.83226593473620003</v>
      </c>
      <c r="G20" s="4">
        <v>4013</v>
      </c>
      <c r="H20" s="4">
        <v>78</v>
      </c>
      <c r="I20" s="4">
        <v>0</v>
      </c>
      <c r="J20" s="4">
        <v>78</v>
      </c>
    </row>
    <row r="21" spans="1:10" ht="15" x14ac:dyDescent="0.2">
      <c r="A21" s="39" t="s">
        <v>3</v>
      </c>
      <c r="B21" s="169">
        <f>'General Info'!C20</f>
        <v>14499</v>
      </c>
      <c r="C21" s="41">
        <v>34</v>
      </c>
      <c r="D21" s="88">
        <f t="shared" si="1"/>
        <v>2.3449893096075591</v>
      </c>
      <c r="E21" s="41">
        <v>7052</v>
      </c>
      <c r="F21" s="88">
        <f t="shared" si="2"/>
        <v>0.48637837092213254</v>
      </c>
      <c r="G21" s="262" t="s">
        <v>73</v>
      </c>
      <c r="H21" s="41">
        <v>78</v>
      </c>
      <c r="I21" s="41">
        <v>0</v>
      </c>
      <c r="J21" s="41">
        <v>78</v>
      </c>
    </row>
    <row r="22" spans="1:10" ht="15" x14ac:dyDescent="0.2">
      <c r="A22" s="1" t="s">
        <v>4</v>
      </c>
      <c r="B22" s="4">
        <f>'General Info'!C21</f>
        <v>13724</v>
      </c>
      <c r="C22" s="4">
        <v>55</v>
      </c>
      <c r="D22" s="86">
        <f t="shared" si="1"/>
        <v>4.0075779656076946</v>
      </c>
      <c r="E22" s="264" t="s">
        <v>73</v>
      </c>
      <c r="G22" s="265" t="s">
        <v>73</v>
      </c>
      <c r="H22" s="4">
        <v>78</v>
      </c>
      <c r="I22" s="4">
        <v>3</v>
      </c>
      <c r="J22" s="4">
        <v>81</v>
      </c>
    </row>
    <row r="23" spans="1:10" ht="15" x14ac:dyDescent="0.2">
      <c r="A23" s="39" t="s">
        <v>7</v>
      </c>
      <c r="B23" s="169">
        <f>'General Info'!C22</f>
        <v>12503</v>
      </c>
      <c r="C23" s="41">
        <v>5</v>
      </c>
      <c r="D23" s="88">
        <f t="shared" si="1"/>
        <v>0.3999040230344717</v>
      </c>
      <c r="E23" s="41">
        <v>1635</v>
      </c>
      <c r="F23" s="88">
        <f t="shared" si="2"/>
        <v>0.13076861553227226</v>
      </c>
      <c r="G23" s="262" t="s">
        <v>73</v>
      </c>
      <c r="H23" s="41">
        <v>78</v>
      </c>
      <c r="I23" s="41">
        <v>0</v>
      </c>
      <c r="J23" s="41">
        <v>78</v>
      </c>
    </row>
    <row r="24" spans="1:10" ht="15" x14ac:dyDescent="0.2">
      <c r="A24" s="1" t="s">
        <v>1</v>
      </c>
      <c r="B24" s="4">
        <f>'General Info'!C23</f>
        <v>11467</v>
      </c>
      <c r="C24" s="4">
        <v>14</v>
      </c>
      <c r="D24" s="86">
        <f t="shared" si="1"/>
        <v>1.2208947414319351</v>
      </c>
      <c r="E24" s="4">
        <v>4977</v>
      </c>
      <c r="F24" s="86">
        <f t="shared" si="2"/>
        <v>0.43402808057905296</v>
      </c>
      <c r="G24" s="13">
        <v>5545</v>
      </c>
      <c r="H24" s="4">
        <v>78</v>
      </c>
      <c r="I24" s="4">
        <v>0</v>
      </c>
      <c r="J24" s="4">
        <v>78</v>
      </c>
    </row>
    <row r="25" spans="1:10" ht="15" x14ac:dyDescent="0.2">
      <c r="A25" s="182"/>
      <c r="B25" s="4"/>
      <c r="C25" s="181"/>
      <c r="D25" s="198"/>
      <c r="E25" s="181"/>
      <c r="F25" s="198"/>
      <c r="G25" s="203"/>
      <c r="H25" s="181"/>
      <c r="I25" s="181"/>
      <c r="J25" s="181"/>
    </row>
    <row r="26" spans="1:10" ht="15" x14ac:dyDescent="0.2">
      <c r="A26" s="151" t="s">
        <v>69</v>
      </c>
      <c r="B26" s="10"/>
      <c r="C26" s="10"/>
      <c r="D26" s="87"/>
      <c r="E26" s="10"/>
      <c r="F26" s="87"/>
      <c r="G26" s="10"/>
      <c r="H26" s="10"/>
      <c r="I26" s="10"/>
      <c r="J26" s="10"/>
    </row>
    <row r="27" spans="1:10" ht="15" x14ac:dyDescent="0.25">
      <c r="A27" s="190" t="s">
        <v>17</v>
      </c>
      <c r="B27" s="169">
        <f>'General Info'!C26</f>
        <v>8723</v>
      </c>
      <c r="C27" s="41">
        <v>29</v>
      </c>
      <c r="D27" s="88">
        <f t="shared" ref="D27:D34" si="3">SUM(C27/B27)*1000</f>
        <v>3.3245443081508657</v>
      </c>
      <c r="E27" s="41">
        <v>10326</v>
      </c>
      <c r="F27" s="88">
        <f t="shared" ref="F27:F34" si="4">SUM(E27/B27)</f>
        <v>1.1837670526195117</v>
      </c>
      <c r="G27" s="262" t="s">
        <v>73</v>
      </c>
      <c r="H27" s="41">
        <v>78</v>
      </c>
      <c r="I27" s="41">
        <v>0</v>
      </c>
      <c r="J27" s="41">
        <v>78</v>
      </c>
    </row>
    <row r="28" spans="1:10" ht="15" x14ac:dyDescent="0.2">
      <c r="A28" s="1" t="s">
        <v>15</v>
      </c>
      <c r="B28" s="4">
        <f>'General Info'!C27</f>
        <v>8623</v>
      </c>
      <c r="C28" s="4">
        <v>7</v>
      </c>
      <c r="D28" s="86">
        <f t="shared" si="3"/>
        <v>0.81178244230546215</v>
      </c>
      <c r="E28" s="4">
        <v>10623</v>
      </c>
      <c r="F28" s="86">
        <f t="shared" si="4"/>
        <v>1.2319378406587034</v>
      </c>
      <c r="G28" s="265" t="s">
        <v>73</v>
      </c>
      <c r="H28" s="4">
        <v>78</v>
      </c>
      <c r="I28" s="4">
        <v>0</v>
      </c>
      <c r="J28" s="4">
        <v>78</v>
      </c>
    </row>
    <row r="29" spans="1:10" ht="15" x14ac:dyDescent="0.2">
      <c r="A29" s="39" t="s">
        <v>9</v>
      </c>
      <c r="B29" s="169">
        <f>'General Info'!C28</f>
        <v>8459</v>
      </c>
      <c r="C29" s="41">
        <v>15</v>
      </c>
      <c r="D29" s="88">
        <f t="shared" si="3"/>
        <v>1.7732592505024234</v>
      </c>
      <c r="E29" s="41">
        <v>3110</v>
      </c>
      <c r="F29" s="88">
        <f t="shared" si="4"/>
        <v>0.36765575127083577</v>
      </c>
      <c r="G29" s="45">
        <v>8200</v>
      </c>
      <c r="H29" s="41">
        <v>78</v>
      </c>
      <c r="I29" s="41">
        <v>0</v>
      </c>
      <c r="J29" s="41">
        <v>78</v>
      </c>
    </row>
    <row r="30" spans="1:10" ht="15" x14ac:dyDescent="0.2">
      <c r="A30" s="1" t="s">
        <v>21</v>
      </c>
      <c r="B30" s="4">
        <f>'General Info'!C29</f>
        <v>7658</v>
      </c>
      <c r="C30" s="4">
        <v>13</v>
      </c>
      <c r="D30" s="86">
        <f t="shared" si="3"/>
        <v>1.6975711674066336</v>
      </c>
      <c r="E30" s="4">
        <v>4838</v>
      </c>
      <c r="F30" s="86">
        <f t="shared" si="4"/>
        <v>0.63175763907025329</v>
      </c>
      <c r="G30" s="265" t="s">
        <v>73</v>
      </c>
      <c r="H30" s="4">
        <v>78</v>
      </c>
      <c r="I30" s="4">
        <v>0</v>
      </c>
      <c r="J30" s="4">
        <v>78</v>
      </c>
    </row>
    <row r="31" spans="1:10" ht="15" x14ac:dyDescent="0.2">
      <c r="A31" s="39" t="s">
        <v>5</v>
      </c>
      <c r="B31" s="169">
        <f>'General Info'!C30</f>
        <v>7178</v>
      </c>
      <c r="C31" s="41">
        <v>25</v>
      </c>
      <c r="D31" s="88">
        <f t="shared" si="3"/>
        <v>3.4828643076065755</v>
      </c>
      <c r="E31" s="41">
        <v>5397</v>
      </c>
      <c r="F31" s="88">
        <f t="shared" si="4"/>
        <v>0.7518807467261075</v>
      </c>
      <c r="G31" s="45">
        <v>6211</v>
      </c>
      <c r="H31" s="41">
        <v>78</v>
      </c>
      <c r="I31" s="41">
        <v>0</v>
      </c>
      <c r="J31" s="41">
        <v>78</v>
      </c>
    </row>
    <row r="32" spans="1:10" ht="15" x14ac:dyDescent="0.2">
      <c r="A32" s="1" t="s">
        <v>22</v>
      </c>
      <c r="B32" s="4">
        <f>'General Info'!C31</f>
        <v>6809</v>
      </c>
      <c r="C32" s="4">
        <v>7</v>
      </c>
      <c r="D32" s="86">
        <f t="shared" si="3"/>
        <v>1.0280511088265532</v>
      </c>
      <c r="E32" s="4">
        <v>1691</v>
      </c>
      <c r="F32" s="86">
        <f t="shared" si="4"/>
        <v>0.24834777500367161</v>
      </c>
      <c r="G32" s="4">
        <v>1203</v>
      </c>
      <c r="H32" s="4">
        <v>78</v>
      </c>
      <c r="I32" s="4">
        <v>1</v>
      </c>
      <c r="J32" s="4">
        <v>79</v>
      </c>
    </row>
    <row r="33" spans="1:10" ht="15" x14ac:dyDescent="0.2">
      <c r="A33" s="39" t="s">
        <v>8</v>
      </c>
      <c r="B33" s="169">
        <f>'General Info'!C32</f>
        <v>4622</v>
      </c>
      <c r="C33" s="41">
        <v>5</v>
      </c>
      <c r="D33" s="88">
        <f t="shared" si="3"/>
        <v>1.0817827780181739</v>
      </c>
      <c r="E33" s="41">
        <v>3292</v>
      </c>
      <c r="F33" s="88">
        <f t="shared" si="4"/>
        <v>0.71224578104716574</v>
      </c>
      <c r="G33" s="45">
        <v>164</v>
      </c>
      <c r="H33" s="41">
        <v>78</v>
      </c>
      <c r="I33" s="41">
        <v>0</v>
      </c>
      <c r="J33" s="41">
        <v>78</v>
      </c>
    </row>
    <row r="34" spans="1:10" ht="15" x14ac:dyDescent="0.2">
      <c r="A34" s="1" t="s">
        <v>13</v>
      </c>
      <c r="B34" s="4">
        <f>'General Info'!C33</f>
        <v>2439</v>
      </c>
      <c r="C34" s="4">
        <v>9</v>
      </c>
      <c r="D34" s="86">
        <f t="shared" si="3"/>
        <v>3.6900369003690034</v>
      </c>
      <c r="E34" s="13">
        <v>2402</v>
      </c>
      <c r="F34" s="240">
        <f t="shared" si="4"/>
        <v>0.98482984829848297</v>
      </c>
      <c r="G34" s="265" t="s">
        <v>73</v>
      </c>
      <c r="H34" s="4">
        <v>78</v>
      </c>
      <c r="I34" s="4">
        <v>1</v>
      </c>
      <c r="J34" s="4">
        <v>79</v>
      </c>
    </row>
    <row r="35" spans="1:10" x14ac:dyDescent="0.2">
      <c r="B35" s="4"/>
      <c r="C35" s="4"/>
      <c r="E35" s="4"/>
      <c r="G35" s="4"/>
      <c r="H35" s="4"/>
      <c r="I35" s="4"/>
      <c r="J35" s="4"/>
    </row>
    <row r="36" spans="1:10" ht="15" x14ac:dyDescent="0.25">
      <c r="A36" s="6" t="s">
        <v>71</v>
      </c>
      <c r="B36" s="15">
        <f>'General Info'!C35</f>
        <v>577267</v>
      </c>
      <c r="C36" s="15">
        <f>SUM(C6:C34)</f>
        <v>704</v>
      </c>
      <c r="D36" s="89">
        <f>SUM(C36/B36)*1000</f>
        <v>1.2195396584249576</v>
      </c>
      <c r="E36" s="15">
        <f>SUM(E6:E34)</f>
        <v>211073</v>
      </c>
      <c r="F36" s="89">
        <f>SUM(E36/B36)</f>
        <v>0.36564189534478847</v>
      </c>
      <c r="G36" s="15">
        <f>SUM(G6:G34)</f>
        <v>253295</v>
      </c>
      <c r="H36" s="15">
        <v>78</v>
      </c>
      <c r="I36" s="15">
        <f>SUM(I6:I34)</f>
        <v>49</v>
      </c>
      <c r="J36" s="22" t="s">
        <v>72</v>
      </c>
    </row>
  </sheetData>
  <mergeCells count="9">
    <mergeCell ref="H2:I2"/>
    <mergeCell ref="J2:J3"/>
    <mergeCell ref="A1:J1"/>
    <mergeCell ref="B2:B3"/>
    <mergeCell ref="C2:C3"/>
    <mergeCell ref="D2:D3"/>
    <mergeCell ref="E2:E3"/>
    <mergeCell ref="F2:F3"/>
    <mergeCell ref="G2:G3"/>
  </mergeCells>
  <pageMargins left="0.25" right="0.25" top="0.75" bottom="0.75" header="0.3" footer="0.3"/>
  <pageSetup paperSize="5" scale="96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pageSetUpPr fitToPage="1"/>
  </sheetPr>
  <dimension ref="A1:M36"/>
  <sheetViews>
    <sheetView tabSelected="1" workbookViewId="0">
      <selection activeCell="D36" sqref="D36"/>
    </sheetView>
  </sheetViews>
  <sheetFormatPr defaultRowHeight="12.75" x14ac:dyDescent="0.2"/>
  <cols>
    <col min="1" max="1" width="35.85546875" customWidth="1"/>
    <col min="2" max="2" width="10.5703125" customWidth="1"/>
    <col min="3" max="3" width="10.85546875" customWidth="1"/>
    <col min="4" max="4" width="11.28515625" customWidth="1"/>
    <col min="5" max="5" width="10.5703125" customWidth="1"/>
    <col min="6" max="6" width="11.140625" customWidth="1"/>
    <col min="7" max="7" width="10.42578125" customWidth="1"/>
    <col min="8" max="8" width="11.5703125" customWidth="1"/>
    <col min="9" max="9" width="11.28515625" customWidth="1"/>
    <col min="10" max="10" width="11.140625" customWidth="1"/>
  </cols>
  <sheetData>
    <row r="1" spans="1:13" s="26" customFormat="1" x14ac:dyDescent="0.2">
      <c r="A1" s="268" t="s">
        <v>524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81"/>
    </row>
    <row r="2" spans="1:13" s="26" customFormat="1" x14ac:dyDescent="0.2">
      <c r="A2" s="69"/>
      <c r="B2" s="70"/>
      <c r="C2" s="294" t="s">
        <v>221</v>
      </c>
      <c r="D2" s="294"/>
      <c r="E2" s="294" t="s">
        <v>222</v>
      </c>
      <c r="F2" s="294"/>
      <c r="G2" s="294" t="s">
        <v>223</v>
      </c>
      <c r="H2" s="294"/>
      <c r="I2" s="294" t="s">
        <v>232</v>
      </c>
      <c r="J2" s="294"/>
      <c r="K2" s="294" t="s">
        <v>224</v>
      </c>
      <c r="L2" s="294"/>
      <c r="M2" s="294"/>
    </row>
    <row r="3" spans="1:13" s="26" customFormat="1" ht="27" customHeight="1" x14ac:dyDescent="0.2">
      <c r="A3" s="96"/>
      <c r="B3" s="97" t="s">
        <v>135</v>
      </c>
      <c r="C3" s="82" t="s">
        <v>225</v>
      </c>
      <c r="D3" s="82" t="s">
        <v>226</v>
      </c>
      <c r="E3" s="82" t="s">
        <v>227</v>
      </c>
      <c r="F3" s="82" t="s">
        <v>228</v>
      </c>
      <c r="G3" s="82" t="s">
        <v>227</v>
      </c>
      <c r="H3" s="82" t="s">
        <v>228</v>
      </c>
      <c r="I3" s="82" t="s">
        <v>227</v>
      </c>
      <c r="J3" s="82" t="s">
        <v>228</v>
      </c>
      <c r="K3" s="82" t="s">
        <v>229</v>
      </c>
      <c r="L3" s="99" t="s">
        <v>230</v>
      </c>
      <c r="M3" s="82" t="s">
        <v>231</v>
      </c>
    </row>
    <row r="4" spans="1:13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5" t="s">
        <v>70</v>
      </c>
      <c r="B5" s="1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 x14ac:dyDescent="0.2">
      <c r="A6" s="1" t="s">
        <v>10</v>
      </c>
      <c r="B6" s="4">
        <f>'General Info'!C5</f>
        <v>100690</v>
      </c>
      <c r="C6" s="4">
        <f>E6+G6+I6</f>
        <v>1065</v>
      </c>
      <c r="D6" s="4">
        <f>F6+H6+J6</f>
        <v>17075</v>
      </c>
      <c r="E6" s="13">
        <f>602+147</f>
        <v>749</v>
      </c>
      <c r="F6" s="4">
        <f>10588+3688</f>
        <v>14276</v>
      </c>
      <c r="G6" s="4">
        <v>135</v>
      </c>
      <c r="H6" s="4">
        <v>492</v>
      </c>
      <c r="I6" s="4">
        <v>181</v>
      </c>
      <c r="J6" s="4">
        <v>2307</v>
      </c>
      <c r="K6" s="4">
        <v>5331</v>
      </c>
      <c r="L6" s="4">
        <v>1607</v>
      </c>
      <c r="M6" s="4">
        <f>K6+L6</f>
        <v>6938</v>
      </c>
    </row>
    <row r="7" spans="1:13" ht="15" x14ac:dyDescent="0.2">
      <c r="A7" s="39" t="s">
        <v>12</v>
      </c>
      <c r="B7" s="169">
        <f>'General Info'!C6</f>
        <v>80229</v>
      </c>
      <c r="C7" s="41">
        <f>E7+G7+I7</f>
        <v>1004</v>
      </c>
      <c r="D7" s="41">
        <f>F7+H7+J7</f>
        <v>28716</v>
      </c>
      <c r="E7" s="41">
        <f>188+376</f>
        <v>564</v>
      </c>
      <c r="F7" s="41">
        <f>15265+6608</f>
        <v>21873</v>
      </c>
      <c r="G7" s="41">
        <v>148</v>
      </c>
      <c r="H7" s="41">
        <v>1334</v>
      </c>
      <c r="I7" s="41">
        <v>292</v>
      </c>
      <c r="J7" s="41">
        <v>5509</v>
      </c>
      <c r="K7" s="41">
        <v>1277</v>
      </c>
      <c r="L7" s="41">
        <v>536</v>
      </c>
      <c r="M7" s="41">
        <f>K7+L7</f>
        <v>1813</v>
      </c>
    </row>
    <row r="8" spans="1:13" ht="15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5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x14ac:dyDescent="0.2">
      <c r="A10" s="1" t="s">
        <v>2</v>
      </c>
      <c r="B10" s="4">
        <f>'General Info'!C9</f>
        <v>47116</v>
      </c>
      <c r="C10" s="4">
        <f t="shared" ref="C10:D15" si="0">E10+G10+I10</f>
        <v>711</v>
      </c>
      <c r="D10" s="4">
        <f t="shared" si="0"/>
        <v>20116</v>
      </c>
      <c r="E10" s="4">
        <f>285+64</f>
        <v>349</v>
      </c>
      <c r="F10" s="4">
        <f>9432+3768</f>
        <v>13200</v>
      </c>
      <c r="G10" s="4">
        <v>164</v>
      </c>
      <c r="H10" s="4">
        <v>3805</v>
      </c>
      <c r="I10" s="4">
        <v>198</v>
      </c>
      <c r="J10" s="4">
        <v>3111</v>
      </c>
      <c r="K10" s="4">
        <v>1277</v>
      </c>
      <c r="L10" s="4">
        <v>189</v>
      </c>
      <c r="M10" s="4">
        <f>K10+L10</f>
        <v>1466</v>
      </c>
    </row>
    <row r="11" spans="1:13" ht="15" x14ac:dyDescent="0.2">
      <c r="A11" s="39" t="s">
        <v>18</v>
      </c>
      <c r="B11" s="169">
        <f>'General Info'!C10</f>
        <v>42158</v>
      </c>
      <c r="C11" s="41">
        <f t="shared" si="0"/>
        <v>494</v>
      </c>
      <c r="D11" s="41">
        <f t="shared" si="0"/>
        <v>12250</v>
      </c>
      <c r="E11" s="41">
        <f>318+66</f>
        <v>384</v>
      </c>
      <c r="F11" s="41">
        <f>7518+3540</f>
        <v>11058</v>
      </c>
      <c r="G11" s="41">
        <v>80</v>
      </c>
      <c r="H11" s="41">
        <v>810</v>
      </c>
      <c r="I11" s="41">
        <v>30</v>
      </c>
      <c r="J11" s="41">
        <v>382</v>
      </c>
      <c r="K11" s="41">
        <v>1410</v>
      </c>
      <c r="L11" s="41">
        <v>662</v>
      </c>
      <c r="M11" s="41">
        <f>K11+L11</f>
        <v>2072</v>
      </c>
    </row>
    <row r="12" spans="1:13" ht="15" x14ac:dyDescent="0.2">
      <c r="A12" s="1" t="s">
        <v>6</v>
      </c>
      <c r="B12" s="4">
        <f>'General Info'!C11</f>
        <v>39177</v>
      </c>
      <c r="C12" s="4">
        <f t="shared" si="0"/>
        <v>606</v>
      </c>
      <c r="D12" s="4">
        <f t="shared" si="0"/>
        <v>11237</v>
      </c>
      <c r="E12" s="4">
        <f>253+140</f>
        <v>393</v>
      </c>
      <c r="F12" s="4">
        <f>2597+5104</f>
        <v>7701</v>
      </c>
      <c r="G12" s="4">
        <v>122</v>
      </c>
      <c r="H12" s="4">
        <v>1277</v>
      </c>
      <c r="I12" s="4">
        <v>91</v>
      </c>
      <c r="J12" s="4">
        <v>2259</v>
      </c>
      <c r="K12" s="4">
        <v>751</v>
      </c>
      <c r="L12" s="4">
        <v>207</v>
      </c>
      <c r="M12" s="4">
        <f>K12+L12</f>
        <v>958</v>
      </c>
    </row>
    <row r="13" spans="1:13" ht="15" x14ac:dyDescent="0.2">
      <c r="A13" s="39" t="s">
        <v>0</v>
      </c>
      <c r="B13" s="169">
        <f>'General Info'!C12</f>
        <v>37079</v>
      </c>
      <c r="C13" s="41">
        <f t="shared" si="0"/>
        <v>1283</v>
      </c>
      <c r="D13" s="41">
        <f t="shared" si="0"/>
        <v>4742</v>
      </c>
      <c r="E13" s="41">
        <v>1171</v>
      </c>
      <c r="F13" s="41">
        <v>3971</v>
      </c>
      <c r="G13" s="41">
        <v>40</v>
      </c>
      <c r="H13" s="41">
        <v>160</v>
      </c>
      <c r="I13" s="41">
        <v>72</v>
      </c>
      <c r="J13" s="41">
        <v>611</v>
      </c>
      <c r="K13" s="41">
        <v>289</v>
      </c>
      <c r="L13" s="41">
        <v>107</v>
      </c>
      <c r="M13" s="41">
        <f>K13+L13</f>
        <v>396</v>
      </c>
    </row>
    <row r="14" spans="1:13" ht="15" x14ac:dyDescent="0.2">
      <c r="A14" s="1" t="s">
        <v>16</v>
      </c>
      <c r="B14" s="4">
        <f>'General Info'!C13</f>
        <v>30996</v>
      </c>
      <c r="C14" s="4">
        <f t="shared" si="0"/>
        <v>427</v>
      </c>
      <c r="D14" s="4">
        <f t="shared" si="0"/>
        <v>7708</v>
      </c>
      <c r="E14" s="4">
        <v>356</v>
      </c>
      <c r="F14" s="4">
        <v>6676</v>
      </c>
      <c r="G14" s="4">
        <v>40</v>
      </c>
      <c r="H14" s="4">
        <v>520</v>
      </c>
      <c r="I14" s="4">
        <v>31</v>
      </c>
      <c r="J14" s="13">
        <v>512</v>
      </c>
      <c r="K14" s="4"/>
      <c r="L14" s="4"/>
      <c r="M14" s="4"/>
    </row>
    <row r="15" spans="1:13" ht="15" x14ac:dyDescent="0.2">
      <c r="A15" s="39" t="s">
        <v>14</v>
      </c>
      <c r="B15" s="169">
        <f>'General Info'!C14</f>
        <v>29656</v>
      </c>
      <c r="C15" s="41">
        <f t="shared" si="0"/>
        <v>1456</v>
      </c>
      <c r="D15" s="41">
        <f t="shared" si="0"/>
        <v>25961</v>
      </c>
      <c r="E15" s="41">
        <f>469+467</f>
        <v>936</v>
      </c>
      <c r="F15" s="41">
        <f>10127+10107</f>
        <v>20234</v>
      </c>
      <c r="G15" s="41">
        <v>241</v>
      </c>
      <c r="H15" s="41">
        <v>2352</v>
      </c>
      <c r="I15" s="41">
        <v>279</v>
      </c>
      <c r="J15" s="41">
        <v>3375</v>
      </c>
      <c r="K15" s="41">
        <v>1389</v>
      </c>
      <c r="L15" s="41">
        <v>261</v>
      </c>
      <c r="M15" s="41">
        <f>K15+L15</f>
        <v>1650</v>
      </c>
    </row>
    <row r="16" spans="1:13" ht="15" x14ac:dyDescent="0.2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 s="5" t="s">
        <v>68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x14ac:dyDescent="0.2">
      <c r="A18" s="1" t="s">
        <v>19</v>
      </c>
      <c r="B18" s="4">
        <f>'General Info'!C17</f>
        <v>23347</v>
      </c>
      <c r="C18" s="4">
        <f t="shared" ref="C18:D24" si="1">E18+G18+I18</f>
        <v>380</v>
      </c>
      <c r="D18" s="4">
        <f t="shared" si="1"/>
        <v>11272</v>
      </c>
      <c r="E18" s="4">
        <f>65+120</f>
        <v>185</v>
      </c>
      <c r="F18" s="4">
        <f>1757+2716</f>
        <v>4473</v>
      </c>
      <c r="G18" s="4">
        <v>1</v>
      </c>
      <c r="H18" s="4">
        <v>13</v>
      </c>
      <c r="I18" s="4">
        <v>194</v>
      </c>
      <c r="J18" s="4">
        <v>6786</v>
      </c>
      <c r="K18" s="4">
        <v>1203</v>
      </c>
      <c r="L18" s="4">
        <v>390</v>
      </c>
      <c r="M18" s="4">
        <f t="shared" ref="M18:M24" si="2">K18+L18</f>
        <v>1593</v>
      </c>
    </row>
    <row r="19" spans="1:13" ht="15" x14ac:dyDescent="0.2">
      <c r="A19" s="39" t="s">
        <v>20</v>
      </c>
      <c r="B19" s="169">
        <f>'General Info'!C18</f>
        <v>20441</v>
      </c>
      <c r="C19" s="41">
        <f t="shared" si="1"/>
        <v>669</v>
      </c>
      <c r="D19" s="41">
        <f t="shared" si="1"/>
        <v>15824</v>
      </c>
      <c r="E19" s="41">
        <f>203+348</f>
        <v>551</v>
      </c>
      <c r="F19" s="41">
        <f>5102+9492</f>
        <v>14594</v>
      </c>
      <c r="G19" s="41">
        <v>22</v>
      </c>
      <c r="H19" s="41">
        <v>158</v>
      </c>
      <c r="I19" s="41">
        <v>96</v>
      </c>
      <c r="J19" s="41">
        <v>1072</v>
      </c>
      <c r="K19" s="41">
        <v>786</v>
      </c>
      <c r="L19" s="41">
        <v>87</v>
      </c>
      <c r="M19" s="41">
        <f t="shared" si="2"/>
        <v>873</v>
      </c>
    </row>
    <row r="20" spans="1:13" ht="15" x14ac:dyDescent="0.2">
      <c r="A20" s="1" t="s">
        <v>11</v>
      </c>
      <c r="B20" s="4">
        <f>'General Info'!C19</f>
        <v>19674</v>
      </c>
      <c r="C20" s="4">
        <f t="shared" si="1"/>
        <v>1810</v>
      </c>
      <c r="D20" s="4">
        <f t="shared" si="1"/>
        <v>30048</v>
      </c>
      <c r="E20" s="4">
        <v>1294</v>
      </c>
      <c r="F20" s="4">
        <v>25307</v>
      </c>
      <c r="G20" s="4">
        <v>99</v>
      </c>
      <c r="H20" s="4">
        <v>896</v>
      </c>
      <c r="I20" s="4">
        <v>417</v>
      </c>
      <c r="J20" s="4">
        <v>3845</v>
      </c>
      <c r="K20" s="4">
        <v>1229</v>
      </c>
      <c r="L20" s="4">
        <v>324</v>
      </c>
      <c r="M20" s="4">
        <f t="shared" si="2"/>
        <v>1553</v>
      </c>
    </row>
    <row r="21" spans="1:13" ht="15" x14ac:dyDescent="0.2">
      <c r="A21" s="39" t="s">
        <v>3</v>
      </c>
      <c r="B21" s="169">
        <f>'General Info'!C20</f>
        <v>14499</v>
      </c>
      <c r="C21" s="41">
        <f t="shared" si="1"/>
        <v>1009</v>
      </c>
      <c r="D21" s="41">
        <f t="shared" si="1"/>
        <v>9936</v>
      </c>
      <c r="E21" s="41">
        <v>457</v>
      </c>
      <c r="F21" s="41">
        <v>5701</v>
      </c>
      <c r="G21" s="41">
        <v>142</v>
      </c>
      <c r="H21" s="41">
        <v>1203</v>
      </c>
      <c r="I21" s="41">
        <v>410</v>
      </c>
      <c r="J21" s="41">
        <v>3032</v>
      </c>
      <c r="K21" s="41">
        <v>309</v>
      </c>
      <c r="L21" s="41">
        <v>117</v>
      </c>
      <c r="M21" s="41">
        <f t="shared" si="2"/>
        <v>426</v>
      </c>
    </row>
    <row r="22" spans="1:13" ht="15" x14ac:dyDescent="0.2">
      <c r="A22" s="1" t="s">
        <v>4</v>
      </c>
      <c r="B22" s="4">
        <f>'General Info'!C21</f>
        <v>13724</v>
      </c>
      <c r="C22" s="4">
        <f t="shared" si="1"/>
        <v>731</v>
      </c>
      <c r="D22" s="4">
        <f t="shared" si="1"/>
        <v>8241</v>
      </c>
      <c r="E22" s="4">
        <v>232</v>
      </c>
      <c r="F22" s="4">
        <v>3359</v>
      </c>
      <c r="G22" s="4">
        <v>343</v>
      </c>
      <c r="H22" s="4">
        <v>2210</v>
      </c>
      <c r="I22" s="4">
        <v>156</v>
      </c>
      <c r="J22" s="4">
        <v>2672</v>
      </c>
      <c r="K22" s="4">
        <v>364</v>
      </c>
      <c r="L22" s="4">
        <v>121</v>
      </c>
      <c r="M22" s="4">
        <f t="shared" si="2"/>
        <v>485</v>
      </c>
    </row>
    <row r="23" spans="1:13" ht="15" x14ac:dyDescent="0.2">
      <c r="A23" s="39" t="s">
        <v>7</v>
      </c>
      <c r="B23" s="169">
        <f>'General Info'!C22</f>
        <v>12503</v>
      </c>
      <c r="C23" s="41">
        <f t="shared" si="1"/>
        <v>119</v>
      </c>
      <c r="D23" s="41">
        <f t="shared" si="1"/>
        <v>2672</v>
      </c>
      <c r="E23" s="41">
        <f>18+46</f>
        <v>64</v>
      </c>
      <c r="F23" s="41">
        <f>1070+1022</f>
        <v>2092</v>
      </c>
      <c r="G23" s="41">
        <v>6</v>
      </c>
      <c r="H23" s="41">
        <v>180</v>
      </c>
      <c r="I23" s="41">
        <v>49</v>
      </c>
      <c r="J23" s="41">
        <v>400</v>
      </c>
      <c r="K23" s="41">
        <v>269</v>
      </c>
      <c r="L23" s="41">
        <v>32</v>
      </c>
      <c r="M23" s="41">
        <f t="shared" si="2"/>
        <v>301</v>
      </c>
    </row>
    <row r="24" spans="1:13" ht="15" x14ac:dyDescent="0.2">
      <c r="A24" s="1" t="s">
        <v>1</v>
      </c>
      <c r="B24" s="4">
        <f>'General Info'!C23</f>
        <v>11467</v>
      </c>
      <c r="C24" s="4">
        <f t="shared" si="1"/>
        <v>375</v>
      </c>
      <c r="D24" s="4">
        <f t="shared" si="1"/>
        <v>8191</v>
      </c>
      <c r="E24" s="4">
        <f>159+125</f>
        <v>284</v>
      </c>
      <c r="F24" s="4">
        <f>5160+1885</f>
        <v>7045</v>
      </c>
      <c r="G24" s="4">
        <v>25</v>
      </c>
      <c r="H24" s="4">
        <v>302</v>
      </c>
      <c r="I24" s="4">
        <v>66</v>
      </c>
      <c r="J24" s="4">
        <v>844</v>
      </c>
      <c r="K24" s="4">
        <v>240</v>
      </c>
      <c r="L24" s="4">
        <v>50</v>
      </c>
      <c r="M24" s="4">
        <f t="shared" si="2"/>
        <v>290</v>
      </c>
    </row>
    <row r="25" spans="1:13" ht="15" x14ac:dyDescent="0.2">
      <c r="A25" s="182"/>
      <c r="B25" s="4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</row>
    <row r="26" spans="1:13" ht="15" x14ac:dyDescent="0.2">
      <c r="A26" s="151" t="s">
        <v>69</v>
      </c>
      <c r="B26" s="10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ht="15" x14ac:dyDescent="0.25">
      <c r="A27" s="190" t="s">
        <v>17</v>
      </c>
      <c r="B27" s="169">
        <f>'General Info'!C26</f>
        <v>8723</v>
      </c>
      <c r="C27" s="41">
        <f t="shared" ref="C27:D34" si="3">E27+G27+I27</f>
        <v>689</v>
      </c>
      <c r="D27" s="41">
        <f t="shared" si="3"/>
        <v>14239</v>
      </c>
      <c r="E27" s="165">
        <v>441</v>
      </c>
      <c r="F27" s="165">
        <v>9928</v>
      </c>
      <c r="G27" s="165">
        <v>25</v>
      </c>
      <c r="H27" s="165">
        <v>250</v>
      </c>
      <c r="I27" s="165">
        <v>223</v>
      </c>
      <c r="J27" s="165">
        <v>4061</v>
      </c>
      <c r="K27" s="165">
        <v>630</v>
      </c>
      <c r="L27" s="165">
        <v>75</v>
      </c>
      <c r="M27" s="165">
        <f t="shared" ref="M27:M34" si="4">K27+L27</f>
        <v>705</v>
      </c>
    </row>
    <row r="28" spans="1:13" ht="15" x14ac:dyDescent="0.2">
      <c r="A28" s="1" t="s">
        <v>15</v>
      </c>
      <c r="B28" s="4">
        <f>'General Info'!C27</f>
        <v>8623</v>
      </c>
      <c r="C28" s="4">
        <f t="shared" si="3"/>
        <v>204</v>
      </c>
      <c r="D28" s="4">
        <f t="shared" si="3"/>
        <v>8961</v>
      </c>
      <c r="E28" s="4">
        <f>62+106</f>
        <v>168</v>
      </c>
      <c r="F28" s="4">
        <f>713+7796</f>
        <v>8509</v>
      </c>
      <c r="G28" s="4">
        <v>35</v>
      </c>
      <c r="H28" s="4">
        <v>291</v>
      </c>
      <c r="I28" s="4">
        <v>1</v>
      </c>
      <c r="J28" s="4">
        <v>161</v>
      </c>
      <c r="K28" s="4">
        <v>169</v>
      </c>
      <c r="L28" s="4">
        <v>161</v>
      </c>
      <c r="M28" s="4">
        <f t="shared" si="4"/>
        <v>330</v>
      </c>
    </row>
    <row r="29" spans="1:13" ht="15" x14ac:dyDescent="0.2">
      <c r="A29" s="39" t="s">
        <v>9</v>
      </c>
      <c r="B29" s="169">
        <f>'General Info'!C28</f>
        <v>8459</v>
      </c>
      <c r="C29" s="41">
        <f t="shared" si="3"/>
        <v>150</v>
      </c>
      <c r="D29" s="41">
        <f t="shared" si="3"/>
        <v>1927</v>
      </c>
      <c r="E29" s="41">
        <v>99</v>
      </c>
      <c r="F29" s="41">
        <f>873+842</f>
        <v>1715</v>
      </c>
      <c r="G29" s="41">
        <v>12</v>
      </c>
      <c r="H29" s="41">
        <v>15</v>
      </c>
      <c r="I29" s="41">
        <v>39</v>
      </c>
      <c r="J29" s="41">
        <v>197</v>
      </c>
      <c r="K29" s="41">
        <v>404</v>
      </c>
      <c r="L29" s="41">
        <v>44</v>
      </c>
      <c r="M29" s="41">
        <f t="shared" si="4"/>
        <v>448</v>
      </c>
    </row>
    <row r="30" spans="1:13" ht="15" x14ac:dyDescent="0.2">
      <c r="A30" s="1" t="s">
        <v>21</v>
      </c>
      <c r="B30" s="4">
        <f>'General Info'!C29</f>
        <v>7658</v>
      </c>
      <c r="C30" s="4">
        <f t="shared" si="3"/>
        <v>152</v>
      </c>
      <c r="D30" s="4">
        <f t="shared" si="3"/>
        <v>2207</v>
      </c>
      <c r="E30" s="4">
        <f>35+79</f>
        <v>114</v>
      </c>
      <c r="F30" s="4">
        <f>516+726</f>
        <v>1242</v>
      </c>
      <c r="G30" s="4">
        <v>12</v>
      </c>
      <c r="H30" s="4">
        <v>216</v>
      </c>
      <c r="I30" s="4">
        <v>26</v>
      </c>
      <c r="J30" s="4">
        <v>749</v>
      </c>
      <c r="K30" s="4">
        <v>182</v>
      </c>
      <c r="L30" s="4">
        <v>0</v>
      </c>
      <c r="M30" s="4">
        <f t="shared" si="4"/>
        <v>182</v>
      </c>
    </row>
    <row r="31" spans="1:13" ht="15" x14ac:dyDescent="0.2">
      <c r="A31" s="39" t="s">
        <v>5</v>
      </c>
      <c r="B31" s="169">
        <f>'General Info'!C30</f>
        <v>7178</v>
      </c>
      <c r="C31" s="41">
        <f t="shared" si="3"/>
        <v>1423</v>
      </c>
      <c r="D31" s="41">
        <f t="shared" si="3"/>
        <v>14547</v>
      </c>
      <c r="E31" s="41">
        <f>503+338</f>
        <v>841</v>
      </c>
      <c r="F31" s="41">
        <f>5677+5528</f>
        <v>11205</v>
      </c>
      <c r="G31" s="41">
        <v>6</v>
      </c>
      <c r="H31" s="41">
        <v>42</v>
      </c>
      <c r="I31" s="41">
        <v>576</v>
      </c>
      <c r="J31" s="41">
        <v>3300</v>
      </c>
      <c r="K31" s="41">
        <v>362</v>
      </c>
      <c r="L31" s="41">
        <v>22</v>
      </c>
      <c r="M31" s="41">
        <f t="shared" si="4"/>
        <v>384</v>
      </c>
    </row>
    <row r="32" spans="1:13" ht="15" x14ac:dyDescent="0.2">
      <c r="A32" s="1" t="s">
        <v>22</v>
      </c>
      <c r="B32" s="4">
        <f>'General Info'!C31</f>
        <v>6809</v>
      </c>
      <c r="C32" s="4">
        <f t="shared" si="3"/>
        <v>190</v>
      </c>
      <c r="D32" s="4">
        <f t="shared" si="3"/>
        <v>2218</v>
      </c>
      <c r="E32" s="4">
        <v>161</v>
      </c>
      <c r="F32" s="4">
        <v>1912</v>
      </c>
      <c r="G32" s="4">
        <v>0</v>
      </c>
      <c r="H32" s="4">
        <v>0</v>
      </c>
      <c r="I32" s="4">
        <v>29</v>
      </c>
      <c r="J32" s="4">
        <v>306</v>
      </c>
      <c r="K32" s="4">
        <v>204</v>
      </c>
      <c r="L32" s="4">
        <v>64</v>
      </c>
      <c r="M32" s="4">
        <f t="shared" si="4"/>
        <v>268</v>
      </c>
    </row>
    <row r="33" spans="1:13" ht="15" x14ac:dyDescent="0.2">
      <c r="A33" s="39" t="s">
        <v>8</v>
      </c>
      <c r="B33" s="169">
        <f>'General Info'!C32</f>
        <v>4622</v>
      </c>
      <c r="C33" s="41">
        <f t="shared" si="3"/>
        <v>33</v>
      </c>
      <c r="D33" s="41">
        <f t="shared" si="3"/>
        <v>921</v>
      </c>
      <c r="E33" s="41">
        <f>28+3</f>
        <v>31</v>
      </c>
      <c r="F33" s="41">
        <f>364+447</f>
        <v>811</v>
      </c>
      <c r="G33" s="41">
        <v>0</v>
      </c>
      <c r="H33" s="41">
        <v>0</v>
      </c>
      <c r="I33" s="41">
        <v>2</v>
      </c>
      <c r="J33" s="41">
        <v>110</v>
      </c>
      <c r="K33" s="41">
        <v>171</v>
      </c>
      <c r="L33" s="41">
        <v>0</v>
      </c>
      <c r="M33" s="41">
        <f t="shared" si="4"/>
        <v>171</v>
      </c>
    </row>
    <row r="34" spans="1:13" ht="15" x14ac:dyDescent="0.2">
      <c r="A34" s="1" t="s">
        <v>13</v>
      </c>
      <c r="B34" s="4">
        <f>'General Info'!C33</f>
        <v>2439</v>
      </c>
      <c r="C34" s="4">
        <f t="shared" si="3"/>
        <v>358</v>
      </c>
      <c r="D34" s="4">
        <f t="shared" si="3"/>
        <v>5969</v>
      </c>
      <c r="E34" s="4">
        <f>219+83</f>
        <v>302</v>
      </c>
      <c r="F34" s="4">
        <f>3616+1285</f>
        <v>4901</v>
      </c>
      <c r="G34" s="4">
        <v>13</v>
      </c>
      <c r="H34" s="4">
        <v>167</v>
      </c>
      <c r="I34" s="4">
        <v>43</v>
      </c>
      <c r="J34" s="4">
        <v>901</v>
      </c>
      <c r="K34" s="4">
        <v>83</v>
      </c>
      <c r="L34" s="4">
        <v>49</v>
      </c>
      <c r="M34" s="4">
        <f t="shared" si="4"/>
        <v>132</v>
      </c>
    </row>
    <row r="35" spans="1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x14ac:dyDescent="0.25">
      <c r="A36" s="6" t="s">
        <v>71</v>
      </c>
      <c r="B36" s="15">
        <f>'General Info'!C35</f>
        <v>577267</v>
      </c>
      <c r="C36" s="15">
        <f t="shared" ref="C36:M36" si="5">SUM(C6:C34)</f>
        <v>15338</v>
      </c>
      <c r="D36" s="15">
        <f t="shared" si="5"/>
        <v>264978</v>
      </c>
      <c r="E36" s="15">
        <f t="shared" si="5"/>
        <v>10126</v>
      </c>
      <c r="F36" s="15">
        <f t="shared" si="5"/>
        <v>201783</v>
      </c>
      <c r="G36" s="15">
        <f t="shared" si="5"/>
        <v>1711</v>
      </c>
      <c r="H36" s="15">
        <f t="shared" si="5"/>
        <v>16693</v>
      </c>
      <c r="I36" s="15">
        <f t="shared" si="5"/>
        <v>3501</v>
      </c>
      <c r="J36" s="15">
        <f t="shared" si="5"/>
        <v>46502</v>
      </c>
      <c r="K36" s="15">
        <f t="shared" si="5"/>
        <v>18329</v>
      </c>
      <c r="L36" s="15">
        <f t="shared" si="5"/>
        <v>5105</v>
      </c>
      <c r="M36" s="15">
        <f t="shared" si="5"/>
        <v>23434</v>
      </c>
    </row>
  </sheetData>
  <mergeCells count="6">
    <mergeCell ref="A1:M1"/>
    <mergeCell ref="C2:D2"/>
    <mergeCell ref="E2:F2"/>
    <mergeCell ref="G2:H2"/>
    <mergeCell ref="I2:J2"/>
    <mergeCell ref="K2:M2"/>
  </mergeCells>
  <pageMargins left="0.25" right="0.25" top="0.75" bottom="0.75" header="0.3" footer="0.3"/>
  <pageSetup paperSize="5" scale="97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zoomScaleNormal="100" workbookViewId="0">
      <selection activeCell="F13" sqref="F13"/>
    </sheetView>
  </sheetViews>
  <sheetFormatPr defaultRowHeight="12.75" x14ac:dyDescent="0.2"/>
  <cols>
    <col min="1" max="1" width="46" bestFit="1" customWidth="1"/>
    <col min="2" max="6" width="12.28515625" customWidth="1"/>
  </cols>
  <sheetData>
    <row r="1" spans="1:6" x14ac:dyDescent="0.2">
      <c r="A1" s="132" t="s">
        <v>523</v>
      </c>
      <c r="B1" s="133"/>
      <c r="C1" s="133"/>
      <c r="D1" s="133"/>
      <c r="E1" s="133"/>
      <c r="F1" s="134"/>
    </row>
    <row r="2" spans="1:6" x14ac:dyDescent="0.2">
      <c r="A2" s="135"/>
      <c r="B2" s="136" t="s">
        <v>490</v>
      </c>
      <c r="C2" s="136" t="s">
        <v>491</v>
      </c>
      <c r="D2" s="136" t="s">
        <v>503</v>
      </c>
      <c r="E2" s="136" t="s">
        <v>507</v>
      </c>
      <c r="F2" s="136" t="s">
        <v>522</v>
      </c>
    </row>
    <row r="3" spans="1:6" x14ac:dyDescent="0.2">
      <c r="A3" s="112" t="s">
        <v>479</v>
      </c>
      <c r="B3" s="180">
        <v>579315</v>
      </c>
      <c r="C3" s="180">
        <v>577737</v>
      </c>
      <c r="D3" s="180">
        <v>578759</v>
      </c>
      <c r="E3" s="180">
        <v>576851</v>
      </c>
      <c r="F3" s="180">
        <f>'General Info'!C35</f>
        <v>577267</v>
      </c>
    </row>
    <row r="4" spans="1:6" x14ac:dyDescent="0.2">
      <c r="A4" s="112" t="s">
        <v>480</v>
      </c>
      <c r="B4" s="176">
        <v>403.69</v>
      </c>
      <c r="C4" s="176">
        <v>402.72</v>
      </c>
      <c r="D4" s="176">
        <v>401.25</v>
      </c>
      <c r="E4" s="176">
        <v>389.24</v>
      </c>
      <c r="F4" s="250">
        <f>Staffing!H35</f>
        <v>396.87</v>
      </c>
    </row>
    <row r="5" spans="1:6" x14ac:dyDescent="0.2">
      <c r="A5" s="112" t="s">
        <v>481</v>
      </c>
      <c r="B5" s="179">
        <v>31481607</v>
      </c>
      <c r="C5" s="179">
        <v>31559359</v>
      </c>
      <c r="D5" s="179">
        <v>32043154</v>
      </c>
      <c r="E5" s="179">
        <v>30729391</v>
      </c>
      <c r="F5" s="179">
        <f>Expenditures!C35</f>
        <v>32735814</v>
      </c>
    </row>
    <row r="6" spans="1:6" x14ac:dyDescent="0.2">
      <c r="A6" s="112" t="s">
        <v>482</v>
      </c>
      <c r="B6" s="178">
        <v>54.34</v>
      </c>
      <c r="C6" s="178">
        <v>54.63</v>
      </c>
      <c r="D6" s="178">
        <v>55.37</v>
      </c>
      <c r="E6" s="178">
        <v>53.27</v>
      </c>
      <c r="F6" s="178">
        <f>Expenditures!D35</f>
        <v>56.708271908839407</v>
      </c>
    </row>
    <row r="7" spans="1:6" x14ac:dyDescent="0.2">
      <c r="A7" s="112" t="s">
        <v>483</v>
      </c>
      <c r="B7" s="177">
        <v>2228632</v>
      </c>
      <c r="C7" s="177">
        <v>2180500</v>
      </c>
      <c r="D7" s="177">
        <v>2056842</v>
      </c>
      <c r="E7" s="177">
        <v>2075842</v>
      </c>
      <c r="F7" s="177">
        <f>Collections!C35</f>
        <v>2051034</v>
      </c>
    </row>
    <row r="8" spans="1:6" x14ac:dyDescent="0.2">
      <c r="A8" s="112" t="s">
        <v>488</v>
      </c>
      <c r="B8" s="177">
        <v>164629</v>
      </c>
      <c r="C8" s="177">
        <v>152136</v>
      </c>
      <c r="D8" s="177">
        <v>151296</v>
      </c>
      <c r="E8" s="177">
        <v>145951</v>
      </c>
      <c r="F8" s="177">
        <f>Collections!E35</f>
        <v>168906</v>
      </c>
    </row>
    <row r="9" spans="1:6" x14ac:dyDescent="0.2">
      <c r="A9" s="112" t="s">
        <v>489</v>
      </c>
      <c r="B9" s="177">
        <v>391403</v>
      </c>
      <c r="C9" s="177">
        <v>245470</v>
      </c>
      <c r="D9" s="177">
        <v>251649</v>
      </c>
      <c r="E9" s="177">
        <v>284905</v>
      </c>
      <c r="F9" s="177">
        <f>Collections!G35</f>
        <v>254422</v>
      </c>
    </row>
    <row r="10" spans="1:6" x14ac:dyDescent="0.2">
      <c r="A10" s="112" t="s">
        <v>484</v>
      </c>
      <c r="B10" s="177">
        <v>3338772</v>
      </c>
      <c r="C10" s="177">
        <v>3124031</v>
      </c>
      <c r="D10" s="177">
        <v>1967211</v>
      </c>
      <c r="E10" s="177">
        <v>1448769</v>
      </c>
      <c r="F10" s="177">
        <f>'Hours and Use'!F35</f>
        <v>1859840</v>
      </c>
    </row>
    <row r="11" spans="1:6" x14ac:dyDescent="0.2">
      <c r="A11" s="112" t="s">
        <v>485</v>
      </c>
      <c r="B11" s="177">
        <v>4603120</v>
      </c>
      <c r="C11" s="177">
        <v>3994830</v>
      </c>
      <c r="D11" s="177">
        <v>4028029</v>
      </c>
      <c r="E11" s="177">
        <v>3867442</v>
      </c>
      <c r="F11" s="177">
        <f>Circulation!C35</f>
        <v>4193844</v>
      </c>
    </row>
    <row r="12" spans="1:6" x14ac:dyDescent="0.2">
      <c r="A12" s="112" t="s">
        <v>486</v>
      </c>
      <c r="B12" s="176">
        <v>904</v>
      </c>
      <c r="C12" s="176">
        <v>897</v>
      </c>
      <c r="D12" s="176">
        <v>725</v>
      </c>
      <c r="E12" s="176">
        <v>721</v>
      </c>
      <c r="F12" s="177">
        <f>'Electronic Resources'!C36</f>
        <v>704</v>
      </c>
    </row>
    <row r="13" spans="1:6" x14ac:dyDescent="0.2">
      <c r="A13" s="112" t="s">
        <v>487</v>
      </c>
      <c r="B13" s="177">
        <v>583862</v>
      </c>
      <c r="C13" s="177">
        <v>569335</v>
      </c>
      <c r="D13" s="177">
        <v>319719</v>
      </c>
      <c r="E13" s="177">
        <v>172697</v>
      </c>
      <c r="F13" s="177">
        <f>'Electronic Resources'!E36</f>
        <v>211073</v>
      </c>
    </row>
    <row r="15" spans="1:6" x14ac:dyDescent="0.2">
      <c r="A15" s="13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B7572-3D0E-4ED4-989C-4C20E3FA8F1D}">
  <dimension ref="A1:K37"/>
  <sheetViews>
    <sheetView workbookViewId="0">
      <selection activeCell="A2" sqref="A2"/>
    </sheetView>
  </sheetViews>
  <sheetFormatPr defaultRowHeight="12.75" x14ac:dyDescent="0.2"/>
  <cols>
    <col min="1" max="1" width="36.140625" bestFit="1" customWidth="1"/>
    <col min="2" max="2" width="10.85546875" customWidth="1"/>
    <col min="6" max="6" width="10.28515625" customWidth="1"/>
    <col min="7" max="7" width="10.85546875" customWidth="1"/>
    <col min="9" max="9" width="9.85546875" bestFit="1" customWidth="1"/>
    <col min="10" max="10" width="9.140625" bestFit="1" customWidth="1"/>
  </cols>
  <sheetData>
    <row r="1" spans="1:10" x14ac:dyDescent="0.2">
      <c r="A1" s="271" t="s">
        <v>536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51" x14ac:dyDescent="0.2">
      <c r="A2" s="27"/>
      <c r="B2" s="28" t="s">
        <v>135</v>
      </c>
      <c r="C2" s="33" t="s">
        <v>494</v>
      </c>
      <c r="D2" s="49" t="s">
        <v>495</v>
      </c>
      <c r="E2" s="49" t="s">
        <v>496</v>
      </c>
      <c r="F2" s="49" t="s">
        <v>497</v>
      </c>
      <c r="G2" s="49" t="s">
        <v>498</v>
      </c>
      <c r="H2" s="51" t="s">
        <v>499</v>
      </c>
      <c r="I2" s="51" t="s">
        <v>500</v>
      </c>
      <c r="J2" s="51" t="s">
        <v>501</v>
      </c>
    </row>
    <row r="4" spans="1:10" x14ac:dyDescent="0.2">
      <c r="A4" s="5" t="s">
        <v>70</v>
      </c>
      <c r="B4" s="14"/>
    </row>
    <row r="5" spans="1:10" ht="15" x14ac:dyDescent="0.2">
      <c r="A5" s="1" t="s">
        <v>10</v>
      </c>
      <c r="B5" s="4">
        <f>'General Info'!C5</f>
        <v>100690</v>
      </c>
      <c r="C5" s="208" t="s">
        <v>66</v>
      </c>
      <c r="D5" s="207" t="s">
        <v>65</v>
      </c>
      <c r="E5" s="207" t="s">
        <v>65</v>
      </c>
      <c r="F5" s="207" t="s">
        <v>65</v>
      </c>
      <c r="G5" s="207" t="s">
        <v>66</v>
      </c>
      <c r="H5" s="207" t="s">
        <v>65</v>
      </c>
      <c r="I5" s="207" t="s">
        <v>65</v>
      </c>
      <c r="J5" s="207" t="s">
        <v>66</v>
      </c>
    </row>
    <row r="6" spans="1:10" ht="15" x14ac:dyDescent="0.2">
      <c r="A6" s="39" t="s">
        <v>12</v>
      </c>
      <c r="B6" s="41">
        <f>'General Info'!C6</f>
        <v>80229</v>
      </c>
      <c r="C6" s="47" t="s">
        <v>66</v>
      </c>
      <c r="D6" s="40" t="s">
        <v>65</v>
      </c>
      <c r="E6" s="202" t="s">
        <v>66</v>
      </c>
      <c r="F6" s="202" t="s">
        <v>65</v>
      </c>
      <c r="G6" s="202" t="s">
        <v>65</v>
      </c>
      <c r="H6" s="47" t="s">
        <v>66</v>
      </c>
      <c r="I6" s="47" t="s">
        <v>65</v>
      </c>
      <c r="J6" s="47" t="s">
        <v>66</v>
      </c>
    </row>
    <row r="7" spans="1:10" ht="15" x14ac:dyDescent="0.2">
      <c r="A7" s="1"/>
      <c r="B7" s="4"/>
      <c r="D7" s="16"/>
      <c r="E7" s="16"/>
      <c r="F7" s="16"/>
      <c r="G7" s="16"/>
    </row>
    <row r="8" spans="1:10" x14ac:dyDescent="0.2">
      <c r="A8" s="5" t="s">
        <v>67</v>
      </c>
      <c r="B8" s="10"/>
      <c r="C8" s="7"/>
      <c r="D8" s="17"/>
      <c r="E8" s="17"/>
      <c r="F8" s="17"/>
      <c r="G8" s="17"/>
    </row>
    <row r="9" spans="1:10" ht="15" x14ac:dyDescent="0.2">
      <c r="A9" s="1" t="s">
        <v>2</v>
      </c>
      <c r="B9" s="4">
        <f>'General Info'!C9</f>
        <v>47116</v>
      </c>
      <c r="C9" s="2" t="s">
        <v>66</v>
      </c>
      <c r="D9" s="2" t="s">
        <v>65</v>
      </c>
      <c r="E9" t="s">
        <v>65</v>
      </c>
      <c r="F9" s="2" t="s">
        <v>65</v>
      </c>
      <c r="G9" t="s">
        <v>65</v>
      </c>
      <c r="H9" s="208" t="s">
        <v>66</v>
      </c>
      <c r="I9" s="208" t="s">
        <v>66</v>
      </c>
      <c r="J9" s="208" t="s">
        <v>66</v>
      </c>
    </row>
    <row r="10" spans="1:10" ht="15" x14ac:dyDescent="0.2">
      <c r="A10" s="39" t="s">
        <v>18</v>
      </c>
      <c r="B10" s="41">
        <f>'General Info'!C10</f>
        <v>42158</v>
      </c>
      <c r="C10" s="47" t="s">
        <v>66</v>
      </c>
      <c r="D10" s="47" t="s">
        <v>65</v>
      </c>
      <c r="E10" s="40" t="s">
        <v>66</v>
      </c>
      <c r="F10" s="40" t="s">
        <v>65</v>
      </c>
      <c r="G10" s="40" t="s">
        <v>65</v>
      </c>
      <c r="H10" s="47" t="s">
        <v>65</v>
      </c>
      <c r="I10" s="47" t="s">
        <v>65</v>
      </c>
      <c r="J10" s="47" t="s">
        <v>66</v>
      </c>
    </row>
    <row r="11" spans="1:10" ht="15" x14ac:dyDescent="0.2">
      <c r="A11" s="1" t="s">
        <v>6</v>
      </c>
      <c r="B11" s="4">
        <f>'General Info'!C11</f>
        <v>39177</v>
      </c>
      <c r="C11" s="2" t="s">
        <v>66</v>
      </c>
      <c r="D11" s="209" t="s">
        <v>65</v>
      </c>
      <c r="E11" s="209" t="s">
        <v>66</v>
      </c>
      <c r="F11" s="209" t="s">
        <v>65</v>
      </c>
      <c r="G11" s="209" t="s">
        <v>65</v>
      </c>
      <c r="H11" s="2" t="s">
        <v>66</v>
      </c>
      <c r="I11" s="2" t="s">
        <v>65</v>
      </c>
      <c r="J11" s="2" t="s">
        <v>65</v>
      </c>
    </row>
    <row r="12" spans="1:10" ht="15" x14ac:dyDescent="0.2">
      <c r="A12" s="39" t="s">
        <v>0</v>
      </c>
      <c r="B12" s="41">
        <f>'General Info'!C12</f>
        <v>37079</v>
      </c>
      <c r="C12" s="47" t="s">
        <v>66</v>
      </c>
      <c r="D12" s="47" t="s">
        <v>65</v>
      </c>
      <c r="E12" s="47" t="s">
        <v>65</v>
      </c>
      <c r="F12" s="47" t="s">
        <v>65</v>
      </c>
      <c r="G12" s="47" t="s">
        <v>65</v>
      </c>
      <c r="H12" s="47" t="s">
        <v>66</v>
      </c>
      <c r="I12" s="47" t="s">
        <v>65</v>
      </c>
      <c r="J12" s="47" t="s">
        <v>65</v>
      </c>
    </row>
    <row r="13" spans="1:10" ht="15" x14ac:dyDescent="0.2">
      <c r="A13" s="1" t="s">
        <v>16</v>
      </c>
      <c r="B13" s="4">
        <f>'General Info'!C13</f>
        <v>30996</v>
      </c>
      <c r="C13" s="2" t="s">
        <v>66</v>
      </c>
      <c r="D13" s="209" t="s">
        <v>65</v>
      </c>
      <c r="E13" s="209" t="s">
        <v>65</v>
      </c>
      <c r="F13" s="209" t="s">
        <v>65</v>
      </c>
      <c r="G13" s="209" t="s">
        <v>65</v>
      </c>
      <c r="H13" s="2" t="s">
        <v>65</v>
      </c>
      <c r="I13" s="2" t="s">
        <v>65</v>
      </c>
      <c r="J13" s="2" t="s">
        <v>65</v>
      </c>
    </row>
    <row r="14" spans="1:10" ht="15" x14ac:dyDescent="0.2">
      <c r="A14" s="39" t="s">
        <v>14</v>
      </c>
      <c r="B14" s="41">
        <f>'General Info'!C14</f>
        <v>29656</v>
      </c>
      <c r="C14" s="47" t="s">
        <v>66</v>
      </c>
      <c r="D14" s="202" t="s">
        <v>65</v>
      </c>
      <c r="E14" s="202" t="s">
        <v>66</v>
      </c>
      <c r="F14" s="202" t="s">
        <v>65</v>
      </c>
      <c r="G14" s="202" t="s">
        <v>65</v>
      </c>
      <c r="H14" s="47" t="s">
        <v>65</v>
      </c>
      <c r="I14" s="47" t="s">
        <v>65</v>
      </c>
      <c r="J14" s="47" t="s">
        <v>66</v>
      </c>
    </row>
    <row r="15" spans="1:10" ht="15" x14ac:dyDescent="0.2">
      <c r="A15" s="1"/>
      <c r="B15" s="4"/>
      <c r="D15" s="16"/>
      <c r="E15" s="16"/>
      <c r="F15" s="16"/>
      <c r="G15" s="16"/>
    </row>
    <row r="16" spans="1:10" x14ac:dyDescent="0.2">
      <c r="A16" s="5" t="s">
        <v>68</v>
      </c>
      <c r="B16" s="10"/>
      <c r="C16" s="7"/>
      <c r="D16" s="17"/>
      <c r="E16" s="17"/>
      <c r="F16" s="17"/>
      <c r="G16" s="17"/>
    </row>
    <row r="17" spans="1:11" ht="15" x14ac:dyDescent="0.2">
      <c r="A17" s="1" t="s">
        <v>19</v>
      </c>
      <c r="B17" s="4">
        <f>'General Info'!C17</f>
        <v>23347</v>
      </c>
      <c r="C17" s="2" t="s">
        <v>66</v>
      </c>
      <c r="D17" s="2" t="s">
        <v>65</v>
      </c>
      <c r="E17" s="2" t="s">
        <v>66</v>
      </c>
      <c r="F17" s="2" t="s">
        <v>65</v>
      </c>
      <c r="G17" s="2" t="s">
        <v>65</v>
      </c>
      <c r="H17" s="208" t="s">
        <v>66</v>
      </c>
      <c r="I17" s="208" t="s">
        <v>65</v>
      </c>
      <c r="J17" s="208" t="s">
        <v>66</v>
      </c>
    </row>
    <row r="18" spans="1:11" ht="15" x14ac:dyDescent="0.2">
      <c r="A18" s="39" t="s">
        <v>20</v>
      </c>
      <c r="B18" s="41">
        <f>'General Info'!C18</f>
        <v>20441</v>
      </c>
      <c r="C18" s="47" t="s">
        <v>66</v>
      </c>
      <c r="D18" s="202" t="s">
        <v>65</v>
      </c>
      <c r="E18" s="202" t="s">
        <v>66</v>
      </c>
      <c r="F18" s="202" t="s">
        <v>66</v>
      </c>
      <c r="G18" s="202" t="s">
        <v>66</v>
      </c>
      <c r="H18" s="202" t="s">
        <v>66</v>
      </c>
      <c r="I18" s="202" t="s">
        <v>66</v>
      </c>
      <c r="J18" s="47" t="s">
        <v>66</v>
      </c>
    </row>
    <row r="19" spans="1:11" ht="15" x14ac:dyDescent="0.2">
      <c r="A19" s="1" t="s">
        <v>11</v>
      </c>
      <c r="B19" s="4">
        <f>'General Info'!C19</f>
        <v>19674</v>
      </c>
      <c r="C19" s="2" t="s">
        <v>66</v>
      </c>
      <c r="D19" s="209" t="s">
        <v>65</v>
      </c>
      <c r="E19" s="209" t="s">
        <v>65</v>
      </c>
      <c r="F19" s="209" t="s">
        <v>65</v>
      </c>
      <c r="G19" s="209" t="s">
        <v>65</v>
      </c>
      <c r="H19" s="209" t="s">
        <v>65</v>
      </c>
      <c r="I19" s="209" t="s">
        <v>65</v>
      </c>
      <c r="J19" s="2" t="s">
        <v>66</v>
      </c>
      <c r="K19" s="209"/>
    </row>
    <row r="20" spans="1:11" ht="15" x14ac:dyDescent="0.2">
      <c r="A20" s="39" t="s">
        <v>3</v>
      </c>
      <c r="B20" s="41">
        <f>'General Info'!C20</f>
        <v>14499</v>
      </c>
      <c r="C20" s="47" t="s">
        <v>66</v>
      </c>
      <c r="D20" s="202" t="s">
        <v>65</v>
      </c>
      <c r="E20" s="202" t="s">
        <v>66</v>
      </c>
      <c r="F20" s="202" t="s">
        <v>66</v>
      </c>
      <c r="G20" s="202" t="s">
        <v>66</v>
      </c>
      <c r="H20" s="202" t="s">
        <v>66</v>
      </c>
      <c r="I20" s="202" t="s">
        <v>66</v>
      </c>
      <c r="J20" s="47" t="s">
        <v>66</v>
      </c>
    </row>
    <row r="21" spans="1:11" ht="15" x14ac:dyDescent="0.2">
      <c r="A21" s="1" t="s">
        <v>4</v>
      </c>
      <c r="B21" s="4">
        <f>'General Info'!C21</f>
        <v>13724</v>
      </c>
      <c r="C21" s="2" t="s">
        <v>66</v>
      </c>
      <c r="D21" s="209" t="s">
        <v>65</v>
      </c>
      <c r="E21" s="209" t="s">
        <v>66</v>
      </c>
      <c r="F21" s="209" t="s">
        <v>65</v>
      </c>
      <c r="G21" s="209" t="s">
        <v>66</v>
      </c>
      <c r="H21" s="2" t="s">
        <v>66</v>
      </c>
      <c r="I21" s="2" t="s">
        <v>66</v>
      </c>
      <c r="J21" s="2" t="s">
        <v>66</v>
      </c>
    </row>
    <row r="22" spans="1:11" ht="15" x14ac:dyDescent="0.2">
      <c r="A22" s="39" t="s">
        <v>7</v>
      </c>
      <c r="B22" s="41">
        <f>'General Info'!C22</f>
        <v>12503</v>
      </c>
      <c r="C22" s="47" t="s">
        <v>66</v>
      </c>
      <c r="D22" s="202" t="s">
        <v>65</v>
      </c>
      <c r="E22" s="202" t="s">
        <v>66</v>
      </c>
      <c r="F22" s="202" t="s">
        <v>65</v>
      </c>
      <c r="G22" s="202" t="s">
        <v>66</v>
      </c>
      <c r="H22" s="47" t="s">
        <v>65</v>
      </c>
      <c r="I22" s="47" t="s">
        <v>65</v>
      </c>
      <c r="J22" s="47" t="s">
        <v>66</v>
      </c>
    </row>
    <row r="23" spans="1:11" ht="15" x14ac:dyDescent="0.2">
      <c r="A23" s="1" t="s">
        <v>1</v>
      </c>
      <c r="B23" s="4">
        <f>'General Info'!C23</f>
        <v>11467</v>
      </c>
      <c r="C23" s="2" t="s">
        <v>66</v>
      </c>
      <c r="D23" s="209" t="s">
        <v>65</v>
      </c>
      <c r="E23" s="209" t="s">
        <v>66</v>
      </c>
      <c r="F23" s="209" t="s">
        <v>65</v>
      </c>
      <c r="G23" s="209" t="s">
        <v>66</v>
      </c>
      <c r="H23" s="2" t="s">
        <v>66</v>
      </c>
      <c r="I23" s="2" t="s">
        <v>65</v>
      </c>
      <c r="J23" s="2" t="s">
        <v>66</v>
      </c>
    </row>
    <row r="24" spans="1:11" ht="15" x14ac:dyDescent="0.2">
      <c r="A24" s="182"/>
      <c r="B24" s="4"/>
      <c r="C24" s="93"/>
      <c r="D24" s="183"/>
      <c r="E24" s="183"/>
      <c r="F24" s="183"/>
      <c r="G24" s="183"/>
    </row>
    <row r="25" spans="1:11" x14ac:dyDescent="0.2">
      <c r="A25" s="5" t="s">
        <v>69</v>
      </c>
      <c r="B25" s="10"/>
      <c r="C25" s="7"/>
      <c r="D25" s="17"/>
      <c r="E25" s="17"/>
      <c r="F25" s="17"/>
      <c r="G25" s="17"/>
    </row>
    <row r="26" spans="1:11" ht="15" x14ac:dyDescent="0.2">
      <c r="A26" s="182" t="s">
        <v>17</v>
      </c>
      <c r="B26" s="171">
        <f>'General Info'!C26</f>
        <v>8723</v>
      </c>
      <c r="C26" s="206" t="s">
        <v>66</v>
      </c>
      <c r="D26" s="210" t="s">
        <v>65</v>
      </c>
      <c r="E26" s="210" t="s">
        <v>66</v>
      </c>
      <c r="F26" s="210" t="s">
        <v>65</v>
      </c>
      <c r="G26" s="210" t="s">
        <v>65</v>
      </c>
      <c r="H26" s="211" t="s">
        <v>66</v>
      </c>
      <c r="I26" s="211" t="s">
        <v>66</v>
      </c>
      <c r="J26" s="211" t="s">
        <v>66</v>
      </c>
    </row>
    <row r="27" spans="1:11" ht="15" x14ac:dyDescent="0.2">
      <c r="A27" s="168" t="s">
        <v>15</v>
      </c>
      <c r="B27" s="175">
        <f>'General Info'!C27</f>
        <v>8623</v>
      </c>
      <c r="C27" s="155" t="s">
        <v>66</v>
      </c>
      <c r="D27" s="212" t="s">
        <v>65</v>
      </c>
      <c r="E27" s="212" t="s">
        <v>66</v>
      </c>
      <c r="F27" s="212" t="s">
        <v>65</v>
      </c>
      <c r="G27" s="212" t="s">
        <v>65</v>
      </c>
      <c r="H27" s="170" t="s">
        <v>66</v>
      </c>
      <c r="I27" s="170" t="s">
        <v>66</v>
      </c>
      <c r="J27" s="170" t="s">
        <v>66</v>
      </c>
    </row>
    <row r="28" spans="1:11" ht="15" x14ac:dyDescent="0.2">
      <c r="A28" s="182" t="s">
        <v>9</v>
      </c>
      <c r="B28" s="173">
        <f>'General Info'!C28</f>
        <v>8459</v>
      </c>
      <c r="C28" s="206" t="s">
        <v>66</v>
      </c>
      <c r="D28" s="210" t="s">
        <v>65</v>
      </c>
      <c r="E28" s="210" t="s">
        <v>66</v>
      </c>
      <c r="F28" s="210" t="s">
        <v>65</v>
      </c>
      <c r="G28" s="210" t="s">
        <v>65</v>
      </c>
      <c r="H28" s="206" t="s">
        <v>66</v>
      </c>
      <c r="I28" s="206" t="s">
        <v>66</v>
      </c>
      <c r="J28" s="206" t="s">
        <v>66</v>
      </c>
    </row>
    <row r="29" spans="1:11" ht="15" x14ac:dyDescent="0.2">
      <c r="A29" s="168" t="s">
        <v>21</v>
      </c>
      <c r="B29" s="169">
        <f>'General Info'!C29</f>
        <v>7658</v>
      </c>
      <c r="C29" s="170" t="s">
        <v>66</v>
      </c>
      <c r="D29" s="212" t="s">
        <v>65</v>
      </c>
      <c r="E29" s="212" t="s">
        <v>66</v>
      </c>
      <c r="F29" s="212" t="s">
        <v>66</v>
      </c>
      <c r="G29" s="212" t="s">
        <v>66</v>
      </c>
      <c r="H29" s="170" t="s">
        <v>66</v>
      </c>
      <c r="I29" s="170" t="s">
        <v>66</v>
      </c>
      <c r="J29" s="170" t="s">
        <v>66</v>
      </c>
    </row>
    <row r="30" spans="1:11" ht="15" x14ac:dyDescent="0.2">
      <c r="A30" s="182" t="s">
        <v>5</v>
      </c>
      <c r="B30" s="174">
        <f>'General Info'!C30</f>
        <v>7178</v>
      </c>
      <c r="C30" s="206" t="s">
        <v>66</v>
      </c>
      <c r="D30" s="210" t="s">
        <v>65</v>
      </c>
      <c r="E30" s="210" t="s">
        <v>66</v>
      </c>
      <c r="F30" s="210" t="s">
        <v>66</v>
      </c>
      <c r="G30" s="210" t="s">
        <v>66</v>
      </c>
      <c r="H30" s="206" t="s">
        <v>66</v>
      </c>
      <c r="I30" s="206" t="s">
        <v>66</v>
      </c>
      <c r="J30" s="206" t="s">
        <v>66</v>
      </c>
    </row>
    <row r="31" spans="1:11" ht="15" x14ac:dyDescent="0.2">
      <c r="A31" s="168" t="s">
        <v>22</v>
      </c>
      <c r="B31" s="169">
        <f>'General Info'!C31</f>
        <v>6809</v>
      </c>
      <c r="C31" s="170" t="s">
        <v>66</v>
      </c>
      <c r="D31" s="212" t="s">
        <v>65</v>
      </c>
      <c r="E31" s="212" t="s">
        <v>66</v>
      </c>
      <c r="F31" s="212" t="s">
        <v>65</v>
      </c>
      <c r="G31" s="212" t="s">
        <v>65</v>
      </c>
      <c r="H31" s="170" t="s">
        <v>66</v>
      </c>
      <c r="I31" s="170" t="s">
        <v>65</v>
      </c>
      <c r="J31" s="170" t="s">
        <v>66</v>
      </c>
    </row>
    <row r="32" spans="1:11" ht="15" x14ac:dyDescent="0.2">
      <c r="A32" s="182" t="s">
        <v>8</v>
      </c>
      <c r="B32" s="172">
        <f>'General Info'!C32</f>
        <v>4622</v>
      </c>
      <c r="C32" s="206" t="s">
        <v>66</v>
      </c>
      <c r="D32" s="210" t="s">
        <v>66</v>
      </c>
      <c r="E32" s="210" t="s">
        <v>66</v>
      </c>
      <c r="F32" s="210" t="s">
        <v>66</v>
      </c>
      <c r="G32" s="210" t="s">
        <v>66</v>
      </c>
      <c r="H32" s="206" t="s">
        <v>66</v>
      </c>
      <c r="I32" s="206" t="s">
        <v>66</v>
      </c>
      <c r="J32" s="206" t="s">
        <v>66</v>
      </c>
    </row>
    <row r="33" spans="1:10" ht="15" x14ac:dyDescent="0.2">
      <c r="A33" s="168" t="s">
        <v>13</v>
      </c>
      <c r="B33" s="169">
        <f>'General Info'!C33</f>
        <v>2439</v>
      </c>
      <c r="C33" s="170" t="s">
        <v>66</v>
      </c>
      <c r="D33" s="212" t="s">
        <v>65</v>
      </c>
      <c r="E33" s="212" t="s">
        <v>66</v>
      </c>
      <c r="F33" s="212" t="s">
        <v>66</v>
      </c>
      <c r="G33" s="212" t="s">
        <v>66</v>
      </c>
      <c r="H33" s="170" t="s">
        <v>66</v>
      </c>
      <c r="I33" s="170" t="s">
        <v>66</v>
      </c>
      <c r="J33" s="170" t="s">
        <v>66</v>
      </c>
    </row>
    <row r="34" spans="1:10" x14ac:dyDescent="0.2">
      <c r="B34" s="4"/>
      <c r="D34" s="16"/>
      <c r="E34" s="16"/>
      <c r="F34" s="16"/>
      <c r="G34" s="16"/>
    </row>
    <row r="35" spans="1:10" ht="15" x14ac:dyDescent="0.25">
      <c r="A35" s="6" t="s">
        <v>71</v>
      </c>
      <c r="B35" s="15">
        <f>SUM(B5:B33)</f>
        <v>577267</v>
      </c>
      <c r="C35" s="213"/>
      <c r="D35" s="213"/>
      <c r="E35" s="213"/>
      <c r="F35" s="213"/>
      <c r="G35" s="213"/>
      <c r="H35" s="213"/>
      <c r="I35" s="213"/>
      <c r="J35" s="213"/>
    </row>
    <row r="37" spans="1:10" x14ac:dyDescent="0.2">
      <c r="A37" s="2" t="s">
        <v>502</v>
      </c>
    </row>
  </sheetData>
  <mergeCells count="1">
    <mergeCell ref="A1:J1"/>
  </mergeCells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0"/>
  <sheetViews>
    <sheetView topLeftCell="A25" workbookViewId="0">
      <selection activeCell="H42" sqref="H42"/>
    </sheetView>
  </sheetViews>
  <sheetFormatPr defaultRowHeight="12.75" x14ac:dyDescent="0.2"/>
  <cols>
    <col min="1" max="1" width="11.7109375" bestFit="1" customWidth="1"/>
    <col min="2" max="2" width="41.28515625" bestFit="1" customWidth="1"/>
    <col min="3" max="3" width="33" bestFit="1" customWidth="1"/>
    <col min="4" max="4" width="14.7109375" bestFit="1" customWidth="1"/>
    <col min="5" max="5" width="6" bestFit="1" customWidth="1"/>
    <col min="6" max="6" width="12.42578125" bestFit="1" customWidth="1"/>
    <col min="7" max="7" width="11.85546875" bestFit="1" customWidth="1"/>
    <col min="8" max="8" width="7.5703125" style="4" customWidth="1"/>
    <col min="9" max="9" width="11.28515625" style="4" bestFit="1" customWidth="1"/>
    <col min="10" max="10" width="12.140625" bestFit="1" customWidth="1"/>
  </cols>
  <sheetData>
    <row r="1" spans="1:10" ht="12.75" customHeight="1" x14ac:dyDescent="0.2">
      <c r="A1" s="103" t="s">
        <v>538</v>
      </c>
      <c r="B1" s="104"/>
      <c r="C1" s="104"/>
      <c r="D1" s="104"/>
      <c r="E1" s="104"/>
      <c r="F1" s="104"/>
      <c r="G1" s="104"/>
      <c r="H1" s="105"/>
      <c r="I1" s="105"/>
      <c r="J1" s="106"/>
    </row>
    <row r="2" spans="1:10" s="110" customFormat="1" ht="25.5" x14ac:dyDescent="0.2">
      <c r="A2" s="107" t="s">
        <v>168</v>
      </c>
      <c r="B2" s="107" t="s">
        <v>233</v>
      </c>
      <c r="C2" s="107" t="s">
        <v>76</v>
      </c>
      <c r="D2" s="107" t="s">
        <v>78</v>
      </c>
      <c r="E2" s="107" t="s">
        <v>234</v>
      </c>
      <c r="F2" s="107" t="s">
        <v>80</v>
      </c>
      <c r="G2" s="107" t="s">
        <v>235</v>
      </c>
      <c r="H2" s="108" t="s">
        <v>236</v>
      </c>
      <c r="I2" s="108" t="s">
        <v>237</v>
      </c>
      <c r="J2" s="109" t="s">
        <v>238</v>
      </c>
    </row>
    <row r="3" spans="1:10" ht="12.75" customHeight="1" x14ac:dyDescent="0.2">
      <c r="A3" s="111" t="s">
        <v>239</v>
      </c>
      <c r="B3" s="111" t="s">
        <v>0</v>
      </c>
      <c r="C3" s="111" t="s">
        <v>89</v>
      </c>
      <c r="D3" s="111" t="s">
        <v>117</v>
      </c>
      <c r="E3" s="112">
        <v>82070</v>
      </c>
      <c r="F3" s="111" t="s">
        <v>40</v>
      </c>
      <c r="G3" s="112" t="s">
        <v>240</v>
      </c>
      <c r="H3" s="113">
        <v>27624</v>
      </c>
      <c r="I3" s="113">
        <v>1364</v>
      </c>
      <c r="J3" s="112">
        <v>51</v>
      </c>
    </row>
    <row r="4" spans="1:10" ht="12.75" customHeight="1" x14ac:dyDescent="0.2">
      <c r="A4" s="111"/>
      <c r="B4" s="114" t="s">
        <v>539</v>
      </c>
      <c r="C4" s="114" t="s">
        <v>89</v>
      </c>
      <c r="D4" s="114" t="s">
        <v>117</v>
      </c>
      <c r="E4" s="267">
        <v>82070</v>
      </c>
      <c r="F4" s="114" t="s">
        <v>40</v>
      </c>
      <c r="G4" s="267" t="s">
        <v>334</v>
      </c>
      <c r="H4" s="217" t="s">
        <v>540</v>
      </c>
      <c r="I4" s="217" t="s">
        <v>73</v>
      </c>
      <c r="J4" s="217" t="s">
        <v>73</v>
      </c>
    </row>
    <row r="5" spans="1:10" ht="12.75" customHeight="1" x14ac:dyDescent="0.2">
      <c r="A5" s="114"/>
      <c r="B5" s="114" t="s">
        <v>241</v>
      </c>
      <c r="C5" s="114" t="s">
        <v>242</v>
      </c>
      <c r="D5" s="114" t="s">
        <v>243</v>
      </c>
      <c r="E5" s="115">
        <v>82055</v>
      </c>
      <c r="F5" s="114" t="s">
        <v>244</v>
      </c>
      <c r="G5" s="115" t="s">
        <v>245</v>
      </c>
      <c r="H5" s="116">
        <v>864</v>
      </c>
      <c r="I5" s="116">
        <v>1040</v>
      </c>
      <c r="J5" s="115">
        <v>52</v>
      </c>
    </row>
    <row r="6" spans="1:10" ht="12.75" customHeight="1" x14ac:dyDescent="0.2">
      <c r="A6" s="114"/>
      <c r="B6" s="114" t="s">
        <v>246</v>
      </c>
      <c r="C6" s="114" t="s">
        <v>247</v>
      </c>
      <c r="D6" s="114" t="s">
        <v>248</v>
      </c>
      <c r="E6" s="115">
        <v>82083</v>
      </c>
      <c r="F6" s="114" t="s">
        <v>249</v>
      </c>
      <c r="G6" s="115" t="s">
        <v>245</v>
      </c>
      <c r="H6" s="116">
        <v>500</v>
      </c>
      <c r="I6" s="116">
        <v>416</v>
      </c>
      <c r="J6" s="115">
        <v>52</v>
      </c>
    </row>
    <row r="7" spans="1:10" ht="12.75" customHeight="1" x14ac:dyDescent="0.2">
      <c r="A7" s="117"/>
      <c r="B7" s="118"/>
      <c r="C7" s="118"/>
      <c r="D7" s="118"/>
      <c r="E7" s="119"/>
      <c r="F7" s="118"/>
      <c r="G7" s="119"/>
      <c r="H7" s="120"/>
      <c r="I7" s="120"/>
      <c r="J7" s="121"/>
    </row>
    <row r="8" spans="1:10" ht="12.75" customHeight="1" x14ac:dyDescent="0.2">
      <c r="A8" s="111" t="s">
        <v>250</v>
      </c>
      <c r="B8" s="111" t="s">
        <v>1</v>
      </c>
      <c r="C8" s="111" t="s">
        <v>98</v>
      </c>
      <c r="D8" s="111" t="s">
        <v>126</v>
      </c>
      <c r="E8" s="112">
        <v>82410</v>
      </c>
      <c r="F8" s="111" t="s">
        <v>31</v>
      </c>
      <c r="G8" s="112" t="s">
        <v>240</v>
      </c>
      <c r="H8" s="113">
        <v>15266</v>
      </c>
      <c r="I8" s="113">
        <v>1932</v>
      </c>
      <c r="J8" s="112">
        <v>52</v>
      </c>
    </row>
    <row r="9" spans="1:10" ht="12.75" customHeight="1" x14ac:dyDescent="0.2">
      <c r="A9" s="114"/>
      <c r="B9" s="114" t="s">
        <v>251</v>
      </c>
      <c r="C9" s="114" t="s">
        <v>252</v>
      </c>
      <c r="D9" s="114" t="s">
        <v>253</v>
      </c>
      <c r="E9" s="115">
        <v>82421</v>
      </c>
      <c r="F9" s="114" t="s">
        <v>254</v>
      </c>
      <c r="G9" s="115" t="s">
        <v>245</v>
      </c>
      <c r="H9" s="116">
        <v>627</v>
      </c>
      <c r="I9" s="116">
        <v>208</v>
      </c>
      <c r="J9" s="115">
        <v>52</v>
      </c>
    </row>
    <row r="10" spans="1:10" ht="12.75" customHeight="1" x14ac:dyDescent="0.2">
      <c r="A10" s="114"/>
      <c r="B10" s="114" t="s">
        <v>255</v>
      </c>
      <c r="C10" s="114" t="s">
        <v>256</v>
      </c>
      <c r="D10" s="114" t="s">
        <v>257</v>
      </c>
      <c r="E10" s="115">
        <v>82423</v>
      </c>
      <c r="F10" s="114" t="s">
        <v>254</v>
      </c>
      <c r="G10" s="115" t="s">
        <v>245</v>
      </c>
      <c r="H10" s="116">
        <v>600</v>
      </c>
      <c r="I10" s="116">
        <v>208</v>
      </c>
      <c r="J10" s="115">
        <v>52</v>
      </c>
    </row>
    <row r="11" spans="1:10" ht="12.75" customHeight="1" x14ac:dyDescent="0.2">
      <c r="A11" s="114"/>
      <c r="B11" s="114" t="s">
        <v>258</v>
      </c>
      <c r="C11" s="114" t="s">
        <v>259</v>
      </c>
      <c r="D11" s="114" t="s">
        <v>260</v>
      </c>
      <c r="E11" s="115">
        <v>82426</v>
      </c>
      <c r="F11" s="114" t="s">
        <v>261</v>
      </c>
      <c r="G11" s="115" t="s">
        <v>245</v>
      </c>
      <c r="H11" s="116">
        <v>2500</v>
      </c>
      <c r="I11" s="116">
        <v>1360</v>
      </c>
      <c r="J11" s="115">
        <v>52</v>
      </c>
    </row>
    <row r="12" spans="1:10" ht="12.75" customHeight="1" x14ac:dyDescent="0.2">
      <c r="A12" s="114"/>
      <c r="B12" s="114" t="s">
        <v>262</v>
      </c>
      <c r="C12" s="114" t="s">
        <v>263</v>
      </c>
      <c r="D12" s="114" t="s">
        <v>264</v>
      </c>
      <c r="E12" s="115">
        <v>82431</v>
      </c>
      <c r="F12" s="114" t="s">
        <v>265</v>
      </c>
      <c r="G12" s="115" t="s">
        <v>245</v>
      </c>
      <c r="H12" s="116">
        <v>4630</v>
      </c>
      <c r="I12" s="116">
        <v>1736</v>
      </c>
      <c r="J12" s="115">
        <v>52</v>
      </c>
    </row>
    <row r="13" spans="1:10" ht="12.75" customHeight="1" x14ac:dyDescent="0.2">
      <c r="A13" s="117"/>
      <c r="B13" s="118"/>
      <c r="C13" s="118"/>
      <c r="D13" s="118"/>
      <c r="E13" s="119"/>
      <c r="F13" s="118"/>
      <c r="G13" s="119"/>
      <c r="H13" s="120"/>
      <c r="I13" s="120"/>
      <c r="J13" s="121"/>
    </row>
    <row r="14" spans="1:10" ht="12.75" customHeight="1" x14ac:dyDescent="0.2">
      <c r="A14" s="111" t="s">
        <v>266</v>
      </c>
      <c r="B14" s="111" t="s">
        <v>2</v>
      </c>
      <c r="C14" s="111" t="s">
        <v>267</v>
      </c>
      <c r="D14" s="111" t="s">
        <v>114</v>
      </c>
      <c r="E14" s="112">
        <v>82718</v>
      </c>
      <c r="F14" s="111" t="s">
        <v>43</v>
      </c>
      <c r="G14" s="112" t="s">
        <v>240</v>
      </c>
      <c r="H14" s="113">
        <v>46985</v>
      </c>
      <c r="I14" s="113">
        <v>3244</v>
      </c>
      <c r="J14" s="112">
        <v>52</v>
      </c>
    </row>
    <row r="15" spans="1:10" ht="12.75" customHeight="1" x14ac:dyDescent="0.2">
      <c r="A15" s="114"/>
      <c r="B15" s="114" t="s">
        <v>268</v>
      </c>
      <c r="C15" s="114" t="s">
        <v>269</v>
      </c>
      <c r="D15" s="114" t="s">
        <v>270</v>
      </c>
      <c r="E15" s="115">
        <v>82732</v>
      </c>
      <c r="F15" s="114" t="s">
        <v>271</v>
      </c>
      <c r="G15" s="115" t="s">
        <v>245</v>
      </c>
      <c r="H15" s="116">
        <v>13580</v>
      </c>
      <c r="I15" s="116">
        <v>2334</v>
      </c>
      <c r="J15" s="115">
        <v>52</v>
      </c>
    </row>
    <row r="16" spans="1:10" ht="12.75" customHeight="1" x14ac:dyDescent="0.2">
      <c r="A16" s="117"/>
      <c r="B16" s="118"/>
      <c r="C16" s="118"/>
      <c r="D16" s="118"/>
      <c r="E16" s="119"/>
      <c r="F16" s="118"/>
      <c r="G16" s="119"/>
      <c r="H16" s="120"/>
      <c r="I16" s="120"/>
      <c r="J16" s="121"/>
    </row>
    <row r="17" spans="1:10" ht="12.75" customHeight="1" x14ac:dyDescent="0.2">
      <c r="A17" s="111" t="s">
        <v>272</v>
      </c>
      <c r="B17" s="111" t="s">
        <v>273</v>
      </c>
      <c r="C17" s="111" t="s">
        <v>274</v>
      </c>
      <c r="D17" s="111" t="s">
        <v>123</v>
      </c>
      <c r="E17" s="112">
        <v>82301</v>
      </c>
      <c r="F17" s="111" t="s">
        <v>34</v>
      </c>
      <c r="G17" s="112" t="s">
        <v>240</v>
      </c>
      <c r="H17" s="113">
        <v>20350</v>
      </c>
      <c r="I17" s="113">
        <v>2236</v>
      </c>
      <c r="J17" s="112">
        <v>52</v>
      </c>
    </row>
    <row r="18" spans="1:10" ht="12.75" customHeight="1" x14ac:dyDescent="0.2">
      <c r="A18" s="114"/>
      <c r="B18" s="114" t="s">
        <v>541</v>
      </c>
      <c r="C18" s="114" t="s">
        <v>275</v>
      </c>
      <c r="D18" s="114" t="s">
        <v>276</v>
      </c>
      <c r="E18" s="115">
        <v>82321</v>
      </c>
      <c r="F18" s="114" t="s">
        <v>277</v>
      </c>
      <c r="G18" s="115" t="s">
        <v>245</v>
      </c>
      <c r="H18" s="116">
        <v>3100</v>
      </c>
      <c r="I18" s="116">
        <v>1040</v>
      </c>
      <c r="J18" s="115">
        <v>52</v>
      </c>
    </row>
    <row r="19" spans="1:10" ht="12.75" customHeight="1" x14ac:dyDescent="0.2">
      <c r="A19" s="114"/>
      <c r="B19" s="114" t="s">
        <v>278</v>
      </c>
      <c r="C19" s="114" t="s">
        <v>279</v>
      </c>
      <c r="D19" s="114" t="s">
        <v>280</v>
      </c>
      <c r="E19" s="115">
        <v>82324</v>
      </c>
      <c r="F19" s="114" t="s">
        <v>281</v>
      </c>
      <c r="G19" s="115" t="s">
        <v>245</v>
      </c>
      <c r="H19" s="116">
        <v>1400</v>
      </c>
      <c r="I19" s="116">
        <v>520</v>
      </c>
      <c r="J19" s="115">
        <v>52</v>
      </c>
    </row>
    <row r="20" spans="1:10" ht="12.75" customHeight="1" x14ac:dyDescent="0.2">
      <c r="A20" s="114"/>
      <c r="B20" s="114" t="s">
        <v>282</v>
      </c>
      <c r="C20" s="114" t="s">
        <v>283</v>
      </c>
      <c r="D20" s="114" t="s">
        <v>284</v>
      </c>
      <c r="E20" s="115">
        <v>82325</v>
      </c>
      <c r="F20" s="114" t="s">
        <v>285</v>
      </c>
      <c r="G20" s="115" t="s">
        <v>245</v>
      </c>
      <c r="H20" s="116">
        <v>3100</v>
      </c>
      <c r="I20" s="116">
        <v>1040</v>
      </c>
      <c r="J20" s="115">
        <v>52</v>
      </c>
    </row>
    <row r="21" spans="1:10" ht="12.75" customHeight="1" x14ac:dyDescent="0.2">
      <c r="A21" s="114"/>
      <c r="B21" s="114" t="s">
        <v>286</v>
      </c>
      <c r="C21" s="114" t="s">
        <v>287</v>
      </c>
      <c r="D21" s="114" t="s">
        <v>288</v>
      </c>
      <c r="E21" s="115">
        <v>82327</v>
      </c>
      <c r="F21" s="114" t="s">
        <v>289</v>
      </c>
      <c r="G21" s="115" t="s">
        <v>245</v>
      </c>
      <c r="H21" s="116">
        <v>2400</v>
      </c>
      <c r="I21" s="116">
        <v>520</v>
      </c>
      <c r="J21" s="115">
        <v>52</v>
      </c>
    </row>
    <row r="22" spans="1:10" ht="12.75" customHeight="1" x14ac:dyDescent="0.2">
      <c r="A22" s="114"/>
      <c r="B22" s="114" t="s">
        <v>290</v>
      </c>
      <c r="C22" s="114" t="s">
        <v>291</v>
      </c>
      <c r="D22" s="114" t="s">
        <v>292</v>
      </c>
      <c r="E22" s="115">
        <v>82329</v>
      </c>
      <c r="F22" s="114" t="s">
        <v>293</v>
      </c>
      <c r="G22" s="115" t="s">
        <v>245</v>
      </c>
      <c r="H22" s="116">
        <v>1150</v>
      </c>
      <c r="I22" s="116">
        <v>520</v>
      </c>
      <c r="J22" s="115">
        <v>52</v>
      </c>
    </row>
    <row r="23" spans="1:10" ht="12.75" customHeight="1" x14ac:dyDescent="0.2">
      <c r="A23" s="114"/>
      <c r="B23" s="114" t="s">
        <v>294</v>
      </c>
      <c r="C23" s="114" t="s">
        <v>295</v>
      </c>
      <c r="D23" s="114" t="s">
        <v>296</v>
      </c>
      <c r="E23" s="115">
        <v>82331</v>
      </c>
      <c r="F23" s="114" t="s">
        <v>297</v>
      </c>
      <c r="G23" s="115" t="s">
        <v>245</v>
      </c>
      <c r="H23" s="116">
        <v>4500</v>
      </c>
      <c r="I23" s="116">
        <v>1560</v>
      </c>
      <c r="J23" s="115">
        <v>52</v>
      </c>
    </row>
    <row r="24" spans="1:10" ht="12.75" customHeight="1" x14ac:dyDescent="0.2">
      <c r="A24" s="114"/>
      <c r="B24" s="114" t="s">
        <v>298</v>
      </c>
      <c r="C24" s="114" t="s">
        <v>299</v>
      </c>
      <c r="D24" s="114" t="s">
        <v>300</v>
      </c>
      <c r="E24" s="115">
        <v>82334</v>
      </c>
      <c r="F24" s="114" t="s">
        <v>301</v>
      </c>
      <c r="G24" s="115" t="s">
        <v>245</v>
      </c>
      <c r="H24" s="116">
        <v>1700</v>
      </c>
      <c r="I24" s="116">
        <v>260</v>
      </c>
      <c r="J24" s="115">
        <v>52</v>
      </c>
    </row>
    <row r="25" spans="1:10" ht="12.75" customHeight="1" x14ac:dyDescent="0.2">
      <c r="A25" s="117"/>
      <c r="B25" s="118"/>
      <c r="C25" s="118"/>
      <c r="D25" s="118"/>
      <c r="E25" s="119"/>
      <c r="F25" s="118"/>
      <c r="G25" s="119"/>
      <c r="H25" s="120"/>
      <c r="I25" s="120"/>
      <c r="J25" s="121"/>
    </row>
    <row r="26" spans="1:10" ht="12.75" customHeight="1" x14ac:dyDescent="0.2">
      <c r="A26" s="111" t="s">
        <v>302</v>
      </c>
      <c r="B26" s="111" t="s">
        <v>4</v>
      </c>
      <c r="C26" s="111" t="s">
        <v>96</v>
      </c>
      <c r="D26" s="111" t="s">
        <v>124</v>
      </c>
      <c r="E26" s="112">
        <v>82633</v>
      </c>
      <c r="F26" s="111" t="s">
        <v>33</v>
      </c>
      <c r="G26" s="112" t="s">
        <v>240</v>
      </c>
      <c r="H26" s="113">
        <v>30000</v>
      </c>
      <c r="I26" s="113">
        <v>2756</v>
      </c>
      <c r="J26" s="112">
        <v>52</v>
      </c>
    </row>
    <row r="27" spans="1:10" ht="12.75" customHeight="1" x14ac:dyDescent="0.2">
      <c r="A27" s="114"/>
      <c r="B27" s="114" t="s">
        <v>303</v>
      </c>
      <c r="C27" s="114" t="s">
        <v>304</v>
      </c>
      <c r="D27" s="114" t="s">
        <v>305</v>
      </c>
      <c r="E27" s="115">
        <v>82637</v>
      </c>
      <c r="F27" s="114" t="s">
        <v>306</v>
      </c>
      <c r="G27" s="115" t="s">
        <v>245</v>
      </c>
      <c r="H27" s="116">
        <v>17900</v>
      </c>
      <c r="I27" s="116">
        <v>2756</v>
      </c>
      <c r="J27" s="115">
        <v>52</v>
      </c>
    </row>
    <row r="28" spans="1:10" ht="12.75" customHeight="1" x14ac:dyDescent="0.2">
      <c r="A28" s="117"/>
      <c r="B28" s="118"/>
      <c r="C28" s="118"/>
      <c r="D28" s="118"/>
      <c r="E28" s="119"/>
      <c r="F28" s="118"/>
      <c r="G28" s="119"/>
      <c r="H28" s="120"/>
      <c r="I28" s="120"/>
      <c r="J28" s="121"/>
    </row>
    <row r="29" spans="1:10" ht="12.75" customHeight="1" x14ac:dyDescent="0.2">
      <c r="A29" s="111" t="s">
        <v>307</v>
      </c>
      <c r="B29" s="111" t="s">
        <v>5</v>
      </c>
      <c r="C29" s="111" t="s">
        <v>308</v>
      </c>
      <c r="D29" s="111" t="s">
        <v>131</v>
      </c>
      <c r="E29" s="112">
        <v>82729</v>
      </c>
      <c r="F29" s="111" t="s">
        <v>26</v>
      </c>
      <c r="G29" s="112" t="s">
        <v>240</v>
      </c>
      <c r="H29" s="113">
        <v>5404</v>
      </c>
      <c r="I29" s="113">
        <v>2080</v>
      </c>
      <c r="J29" s="112">
        <v>52</v>
      </c>
    </row>
    <row r="30" spans="1:10" ht="12.75" customHeight="1" x14ac:dyDescent="0.2">
      <c r="A30" s="114"/>
      <c r="B30" s="114" t="s">
        <v>309</v>
      </c>
      <c r="C30" s="114" t="s">
        <v>310</v>
      </c>
      <c r="D30" s="114" t="s">
        <v>311</v>
      </c>
      <c r="E30" s="115">
        <v>82720</v>
      </c>
      <c r="F30" s="114" t="s">
        <v>312</v>
      </c>
      <c r="G30" s="115" t="s">
        <v>245</v>
      </c>
      <c r="H30" s="116">
        <v>1440</v>
      </c>
      <c r="I30" s="116">
        <v>2080</v>
      </c>
      <c r="J30" s="115">
        <v>52</v>
      </c>
    </row>
    <row r="31" spans="1:10" ht="12.75" customHeight="1" x14ac:dyDescent="0.2">
      <c r="A31" s="114"/>
      <c r="B31" s="114" t="s">
        <v>313</v>
      </c>
      <c r="C31" s="114" t="s">
        <v>314</v>
      </c>
      <c r="D31" s="114" t="s">
        <v>315</v>
      </c>
      <c r="E31" s="115">
        <v>82721</v>
      </c>
      <c r="F31" s="114" t="s">
        <v>316</v>
      </c>
      <c r="G31" s="115" t="s">
        <v>245</v>
      </c>
      <c r="H31" s="116">
        <v>4890</v>
      </c>
      <c r="I31" s="116">
        <v>2080</v>
      </c>
      <c r="J31" s="115">
        <v>52</v>
      </c>
    </row>
    <row r="32" spans="1:10" ht="12.75" customHeight="1" x14ac:dyDescent="0.2">
      <c r="A32" s="117"/>
      <c r="B32" s="118"/>
      <c r="C32" s="118"/>
      <c r="D32" s="118"/>
      <c r="E32" s="119"/>
      <c r="F32" s="118"/>
      <c r="G32" s="119"/>
      <c r="H32" s="120"/>
      <c r="I32" s="120"/>
      <c r="J32" s="121"/>
    </row>
    <row r="33" spans="1:13" ht="12.75" customHeight="1" x14ac:dyDescent="0.2">
      <c r="A33" s="111" t="s">
        <v>317</v>
      </c>
      <c r="B33" s="111" t="s">
        <v>6</v>
      </c>
      <c r="C33" s="111" t="s">
        <v>88</v>
      </c>
      <c r="D33" s="111" t="s">
        <v>116</v>
      </c>
      <c r="E33" s="112">
        <v>82520</v>
      </c>
      <c r="F33" s="111" t="s">
        <v>41</v>
      </c>
      <c r="G33" s="112" t="s">
        <v>240</v>
      </c>
      <c r="H33" s="113">
        <v>30775</v>
      </c>
      <c r="I33" s="113">
        <v>1816</v>
      </c>
      <c r="J33" s="112">
        <v>52</v>
      </c>
    </row>
    <row r="34" spans="1:13" ht="12.75" customHeight="1" x14ac:dyDescent="0.2">
      <c r="A34" s="114"/>
      <c r="B34" s="114" t="s">
        <v>318</v>
      </c>
      <c r="C34" s="114" t="s">
        <v>319</v>
      </c>
      <c r="D34" s="114" t="s">
        <v>320</v>
      </c>
      <c r="E34" s="115">
        <v>82513</v>
      </c>
      <c r="F34" s="114" t="s">
        <v>321</v>
      </c>
      <c r="G34" s="115" t="s">
        <v>245</v>
      </c>
      <c r="H34" s="116">
        <v>6082</v>
      </c>
      <c r="I34" s="116">
        <v>1180</v>
      </c>
      <c r="J34" s="115">
        <v>52</v>
      </c>
    </row>
    <row r="35" spans="1:13" ht="12.75" customHeight="1" x14ac:dyDescent="0.2">
      <c r="A35" s="114"/>
      <c r="B35" s="114" t="s">
        <v>322</v>
      </c>
      <c r="C35" s="114" t="s">
        <v>323</v>
      </c>
      <c r="D35" s="114" t="s">
        <v>324</v>
      </c>
      <c r="E35" s="115">
        <v>82501</v>
      </c>
      <c r="F35" s="114" t="s">
        <v>325</v>
      </c>
      <c r="G35" s="115" t="s">
        <v>245</v>
      </c>
      <c r="H35" s="116">
        <v>31000</v>
      </c>
      <c r="I35" s="116">
        <v>1676</v>
      </c>
      <c r="J35" s="115">
        <v>52</v>
      </c>
    </row>
    <row r="36" spans="1:13" ht="12.75" customHeight="1" x14ac:dyDescent="0.2">
      <c r="A36" s="117"/>
      <c r="B36" s="118"/>
      <c r="C36" s="118"/>
      <c r="D36" s="118"/>
      <c r="E36" s="119"/>
      <c r="F36" s="118"/>
      <c r="G36" s="119"/>
      <c r="H36" s="120"/>
      <c r="I36" s="120"/>
      <c r="J36" s="121"/>
    </row>
    <row r="37" spans="1:13" ht="12.75" customHeight="1" x14ac:dyDescent="0.2">
      <c r="A37" s="111" t="s">
        <v>326</v>
      </c>
      <c r="B37" s="111" t="s">
        <v>7</v>
      </c>
      <c r="C37" s="111" t="s">
        <v>97</v>
      </c>
      <c r="D37" s="111" t="s">
        <v>125</v>
      </c>
      <c r="E37" s="112">
        <v>82240</v>
      </c>
      <c r="F37" s="111" t="s">
        <v>32</v>
      </c>
      <c r="G37" s="112" t="s">
        <v>240</v>
      </c>
      <c r="H37" s="113">
        <v>6940</v>
      </c>
      <c r="I37" s="113">
        <v>2053</v>
      </c>
      <c r="J37" s="112">
        <v>52</v>
      </c>
    </row>
    <row r="38" spans="1:13" ht="12.75" customHeight="1" x14ac:dyDescent="0.2">
      <c r="A38" s="117"/>
      <c r="B38" s="118"/>
      <c r="C38" s="118"/>
      <c r="D38" s="118"/>
      <c r="E38" s="119"/>
      <c r="F38" s="118"/>
      <c r="G38" s="119"/>
      <c r="H38" s="120"/>
      <c r="I38" s="120"/>
      <c r="J38" s="121"/>
    </row>
    <row r="39" spans="1:13" ht="12.75" customHeight="1" x14ac:dyDescent="0.2">
      <c r="A39" s="111" t="s">
        <v>327</v>
      </c>
      <c r="B39" s="111" t="s">
        <v>8</v>
      </c>
      <c r="C39" s="111" t="s">
        <v>104</v>
      </c>
      <c r="D39" s="111" t="s">
        <v>133</v>
      </c>
      <c r="E39" s="112">
        <v>82443</v>
      </c>
      <c r="F39" s="111" t="s">
        <v>24</v>
      </c>
      <c r="G39" s="112" t="s">
        <v>240</v>
      </c>
      <c r="H39" s="113">
        <v>12375</v>
      </c>
      <c r="I39" s="113">
        <v>2264</v>
      </c>
      <c r="J39" s="112">
        <v>44</v>
      </c>
    </row>
    <row r="40" spans="1:13" ht="12.75" customHeight="1" x14ac:dyDescent="0.2">
      <c r="A40" s="117"/>
      <c r="B40" s="118"/>
      <c r="C40" s="118"/>
      <c r="D40" s="118"/>
      <c r="E40" s="119"/>
      <c r="F40" s="118"/>
      <c r="G40" s="119"/>
      <c r="H40" s="120"/>
      <c r="I40" s="120"/>
      <c r="J40" s="121"/>
    </row>
    <row r="41" spans="1:13" ht="12.75" customHeight="1" x14ac:dyDescent="0.2">
      <c r="A41" s="111" t="s">
        <v>328</v>
      </c>
      <c r="B41" s="111" t="s">
        <v>9</v>
      </c>
      <c r="C41" s="111" t="s">
        <v>101</v>
      </c>
      <c r="D41" s="111" t="s">
        <v>129</v>
      </c>
      <c r="E41" s="112">
        <v>82834</v>
      </c>
      <c r="F41" s="111" t="s">
        <v>28</v>
      </c>
      <c r="G41" s="112" t="s">
        <v>240</v>
      </c>
      <c r="H41" s="113">
        <v>18500</v>
      </c>
      <c r="I41" s="113">
        <v>2236</v>
      </c>
      <c r="J41" s="112">
        <v>52</v>
      </c>
    </row>
    <row r="42" spans="1:13" ht="12.75" customHeight="1" x14ac:dyDescent="0.2">
      <c r="A42" s="114"/>
      <c r="B42" s="114" t="s">
        <v>329</v>
      </c>
      <c r="C42" s="114" t="s">
        <v>330</v>
      </c>
      <c r="D42" s="114" t="s">
        <v>331</v>
      </c>
      <c r="E42" s="115">
        <v>82639</v>
      </c>
      <c r="F42" s="114" t="s">
        <v>332</v>
      </c>
      <c r="G42" s="115" t="s">
        <v>245</v>
      </c>
      <c r="H42" s="116">
        <v>1987</v>
      </c>
      <c r="I42" s="116">
        <v>1106</v>
      </c>
      <c r="J42" s="115">
        <v>52</v>
      </c>
    </row>
    <row r="43" spans="1:13" ht="12.75" customHeight="1" x14ac:dyDescent="0.2">
      <c r="A43" s="117"/>
      <c r="B43" s="118"/>
      <c r="C43" s="118"/>
      <c r="D43" s="118"/>
      <c r="E43" s="119"/>
      <c r="F43" s="118"/>
      <c r="G43" s="119"/>
      <c r="H43" s="120"/>
      <c r="I43" s="120"/>
      <c r="J43" s="121"/>
    </row>
    <row r="44" spans="1:13" ht="12.75" customHeight="1" x14ac:dyDescent="0.2">
      <c r="A44" s="111" t="s">
        <v>117</v>
      </c>
      <c r="B44" s="111" t="s">
        <v>10</v>
      </c>
      <c r="C44" s="111" t="s">
        <v>84</v>
      </c>
      <c r="D44" s="111" t="s">
        <v>112</v>
      </c>
      <c r="E44" s="112">
        <v>82001</v>
      </c>
      <c r="F44" s="111" t="s">
        <v>45</v>
      </c>
      <c r="G44" s="112" t="s">
        <v>240</v>
      </c>
      <c r="H44" s="113">
        <v>103000</v>
      </c>
      <c r="I44" s="113">
        <v>3165</v>
      </c>
      <c r="J44" s="112">
        <v>52</v>
      </c>
    </row>
    <row r="45" spans="1:13" ht="12.75" customHeight="1" x14ac:dyDescent="0.2">
      <c r="A45" s="114"/>
      <c r="B45" s="114" t="s">
        <v>333</v>
      </c>
      <c r="C45" s="114" t="s">
        <v>84</v>
      </c>
      <c r="D45" s="114" t="s">
        <v>112</v>
      </c>
      <c r="E45" s="115">
        <v>82001</v>
      </c>
      <c r="F45" s="114" t="s">
        <v>45</v>
      </c>
      <c r="G45" s="115" t="s">
        <v>334</v>
      </c>
      <c r="H45" s="217">
        <v>235</v>
      </c>
      <c r="I45" s="116">
        <v>221</v>
      </c>
      <c r="J45" s="115">
        <v>40</v>
      </c>
    </row>
    <row r="46" spans="1:13" ht="12.75" customHeight="1" x14ac:dyDescent="0.2">
      <c r="A46" s="114"/>
      <c r="B46" s="114" t="s">
        <v>335</v>
      </c>
      <c r="C46" s="114" t="s">
        <v>336</v>
      </c>
      <c r="D46" s="114" t="s">
        <v>337</v>
      </c>
      <c r="E46" s="115">
        <v>82053</v>
      </c>
      <c r="F46" s="114" t="s">
        <v>338</v>
      </c>
      <c r="G46" s="115" t="s">
        <v>245</v>
      </c>
      <c r="H46" s="116">
        <v>4500</v>
      </c>
      <c r="I46" s="116">
        <v>1307</v>
      </c>
      <c r="J46" s="115">
        <v>52</v>
      </c>
    </row>
    <row r="47" spans="1:13" ht="12.75" customHeight="1" x14ac:dyDescent="0.2">
      <c r="A47" s="114"/>
      <c r="B47" s="114" t="s">
        <v>339</v>
      </c>
      <c r="C47" s="114" t="s">
        <v>340</v>
      </c>
      <c r="D47" s="114" t="s">
        <v>341</v>
      </c>
      <c r="E47" s="115">
        <v>82082</v>
      </c>
      <c r="F47" s="114" t="s">
        <v>342</v>
      </c>
      <c r="G47" s="115" t="s">
        <v>245</v>
      </c>
      <c r="H47" s="116">
        <v>3000</v>
      </c>
      <c r="I47" s="116">
        <v>1399</v>
      </c>
      <c r="J47" s="115">
        <v>52</v>
      </c>
    </row>
    <row r="48" spans="1:13" ht="12.75" customHeight="1" x14ac:dyDescent="0.2">
      <c r="A48" s="117"/>
      <c r="B48" s="118"/>
      <c r="C48" s="118"/>
      <c r="D48" s="118"/>
      <c r="E48" s="119"/>
      <c r="F48" s="118"/>
      <c r="G48" s="119"/>
      <c r="H48" s="120"/>
      <c r="I48" s="120"/>
      <c r="J48" s="121"/>
      <c r="M48" s="4"/>
    </row>
    <row r="49" spans="1:10" ht="12.75" customHeight="1" x14ac:dyDescent="0.2">
      <c r="A49" s="111" t="s">
        <v>343</v>
      </c>
      <c r="B49" s="111" t="s">
        <v>11</v>
      </c>
      <c r="C49" s="111" t="s">
        <v>344</v>
      </c>
      <c r="D49" s="111" t="s">
        <v>122</v>
      </c>
      <c r="E49" s="112">
        <v>83101</v>
      </c>
      <c r="F49" s="111" t="s">
        <v>35</v>
      </c>
      <c r="G49" s="112" t="s">
        <v>240</v>
      </c>
      <c r="H49" s="113">
        <v>12900</v>
      </c>
      <c r="I49" s="113">
        <v>2600</v>
      </c>
      <c r="J49" s="112">
        <v>52</v>
      </c>
    </row>
    <row r="50" spans="1:10" ht="12.75" customHeight="1" x14ac:dyDescent="0.2">
      <c r="A50" s="114"/>
      <c r="B50" s="114" t="s">
        <v>345</v>
      </c>
      <c r="C50" s="114" t="s">
        <v>346</v>
      </c>
      <c r="D50" s="114" t="s">
        <v>347</v>
      </c>
      <c r="E50" s="115">
        <v>83128</v>
      </c>
      <c r="F50" s="114" t="s">
        <v>348</v>
      </c>
      <c r="G50" s="115" t="s">
        <v>245</v>
      </c>
      <c r="H50" s="116">
        <v>4000</v>
      </c>
      <c r="I50" s="116">
        <v>2496</v>
      </c>
      <c r="J50" s="115">
        <v>52</v>
      </c>
    </row>
    <row r="51" spans="1:10" ht="12.75" customHeight="1" x14ac:dyDescent="0.2">
      <c r="A51" s="114"/>
      <c r="B51" s="114" t="s">
        <v>349</v>
      </c>
      <c r="C51" s="114" t="s">
        <v>350</v>
      </c>
      <c r="D51" s="114" t="s">
        <v>351</v>
      </c>
      <c r="E51" s="115">
        <v>83114</v>
      </c>
      <c r="F51" s="114" t="s">
        <v>352</v>
      </c>
      <c r="G51" s="115" t="s">
        <v>245</v>
      </c>
      <c r="H51" s="116">
        <v>4000</v>
      </c>
      <c r="I51" s="116">
        <v>2288</v>
      </c>
      <c r="J51" s="115">
        <v>52</v>
      </c>
    </row>
    <row r="52" spans="1:10" ht="12.75" customHeight="1" x14ac:dyDescent="0.2">
      <c r="A52" s="114"/>
      <c r="B52" s="114" t="s">
        <v>353</v>
      </c>
      <c r="C52" s="114" t="s">
        <v>354</v>
      </c>
      <c r="D52" s="114" t="s">
        <v>355</v>
      </c>
      <c r="E52" s="115">
        <v>83123</v>
      </c>
      <c r="F52" s="114" t="s">
        <v>356</v>
      </c>
      <c r="G52" s="115" t="s">
        <v>245</v>
      </c>
      <c r="H52" s="116">
        <v>1519</v>
      </c>
      <c r="I52" s="116">
        <v>1924</v>
      </c>
      <c r="J52" s="115">
        <v>52</v>
      </c>
    </row>
    <row r="53" spans="1:10" ht="12.75" customHeight="1" x14ac:dyDescent="0.2">
      <c r="A53" s="114"/>
      <c r="B53" s="114" t="s">
        <v>357</v>
      </c>
      <c r="C53" s="114" t="s">
        <v>358</v>
      </c>
      <c r="D53" s="114" t="s">
        <v>359</v>
      </c>
      <c r="E53" s="115">
        <v>83110</v>
      </c>
      <c r="F53" s="114" t="s">
        <v>360</v>
      </c>
      <c r="G53" s="115" t="s">
        <v>245</v>
      </c>
      <c r="H53" s="116">
        <v>6240</v>
      </c>
      <c r="I53" s="116">
        <v>2496</v>
      </c>
      <c r="J53" s="115">
        <v>52</v>
      </c>
    </row>
    <row r="54" spans="1:10" ht="12.75" customHeight="1" x14ac:dyDescent="0.2">
      <c r="A54" s="114"/>
      <c r="B54" s="114" t="s">
        <v>361</v>
      </c>
      <c r="C54" s="114" t="s">
        <v>362</v>
      </c>
      <c r="D54" s="114" t="s">
        <v>363</v>
      </c>
      <c r="E54" s="115">
        <v>83127</v>
      </c>
      <c r="F54" s="114" t="s">
        <v>364</v>
      </c>
      <c r="G54" s="115" t="s">
        <v>245</v>
      </c>
      <c r="H54" s="116">
        <v>3748</v>
      </c>
      <c r="I54" s="116">
        <v>2600</v>
      </c>
      <c r="J54" s="115">
        <v>52</v>
      </c>
    </row>
    <row r="55" spans="1:10" ht="12.75" customHeight="1" x14ac:dyDescent="0.2">
      <c r="A55" s="117"/>
      <c r="B55" s="118"/>
      <c r="C55" s="118"/>
      <c r="D55" s="118"/>
      <c r="E55" s="119"/>
      <c r="F55" s="118"/>
      <c r="G55" s="119"/>
      <c r="H55" s="120"/>
      <c r="I55" s="120"/>
      <c r="J55" s="121"/>
    </row>
    <row r="56" spans="1:10" ht="12.75" customHeight="1" x14ac:dyDescent="0.2">
      <c r="A56" s="111" t="s">
        <v>365</v>
      </c>
      <c r="B56" s="111" t="s">
        <v>12</v>
      </c>
      <c r="C56" s="111" t="s">
        <v>85</v>
      </c>
      <c r="D56" s="111" t="s">
        <v>113</v>
      </c>
      <c r="E56" s="112">
        <v>82601</v>
      </c>
      <c r="F56" s="111" t="s">
        <v>44</v>
      </c>
      <c r="G56" s="112" t="s">
        <v>240</v>
      </c>
      <c r="H56" s="113">
        <v>32682</v>
      </c>
      <c r="I56" s="113">
        <v>3044</v>
      </c>
      <c r="J56" s="112">
        <v>52</v>
      </c>
    </row>
    <row r="57" spans="1:10" ht="12.75" customHeight="1" x14ac:dyDescent="0.2">
      <c r="A57" s="114"/>
      <c r="B57" s="114" t="s">
        <v>366</v>
      </c>
      <c r="C57" s="114" t="s">
        <v>85</v>
      </c>
      <c r="D57" s="114" t="s">
        <v>113</v>
      </c>
      <c r="E57" s="115">
        <v>82601</v>
      </c>
      <c r="F57" s="114" t="s">
        <v>44</v>
      </c>
      <c r="G57" s="115" t="s">
        <v>334</v>
      </c>
      <c r="H57" s="217">
        <v>170</v>
      </c>
      <c r="I57" s="122">
        <v>900</v>
      </c>
      <c r="J57" s="115">
        <v>25</v>
      </c>
    </row>
    <row r="58" spans="1:10" ht="12.75" customHeight="1" x14ac:dyDescent="0.2">
      <c r="A58" s="114"/>
      <c r="B58" s="114" t="s">
        <v>367</v>
      </c>
      <c r="C58" s="114" t="s">
        <v>368</v>
      </c>
      <c r="D58" s="114" t="s">
        <v>369</v>
      </c>
      <c r="E58" s="115">
        <v>82635</v>
      </c>
      <c r="F58" s="114" t="s">
        <v>370</v>
      </c>
      <c r="G58" s="115" t="s">
        <v>245</v>
      </c>
      <c r="H58" s="216">
        <v>3430</v>
      </c>
      <c r="I58" s="122">
        <v>936</v>
      </c>
      <c r="J58" s="115">
        <v>52</v>
      </c>
    </row>
    <row r="59" spans="1:10" ht="12.75" customHeight="1" x14ac:dyDescent="0.2">
      <c r="A59" s="117"/>
      <c r="B59" s="118"/>
      <c r="C59" s="118"/>
      <c r="D59" s="118"/>
      <c r="E59" s="119"/>
      <c r="F59" s="118"/>
      <c r="G59" s="119"/>
      <c r="H59" s="120"/>
      <c r="I59" s="120"/>
      <c r="J59" s="121"/>
    </row>
    <row r="60" spans="1:10" ht="12.75" customHeight="1" x14ac:dyDescent="0.2">
      <c r="A60" s="111" t="s">
        <v>371</v>
      </c>
      <c r="B60" s="111" t="s">
        <v>13</v>
      </c>
      <c r="C60" s="111" t="s">
        <v>372</v>
      </c>
      <c r="D60" s="111" t="s">
        <v>134</v>
      </c>
      <c r="E60" s="112">
        <v>82225</v>
      </c>
      <c r="F60" s="111" t="s">
        <v>23</v>
      </c>
      <c r="G60" s="112" t="s">
        <v>240</v>
      </c>
      <c r="H60" s="113">
        <v>4950</v>
      </c>
      <c r="I60" s="113">
        <v>1946</v>
      </c>
      <c r="J60" s="112">
        <v>52</v>
      </c>
    </row>
    <row r="61" spans="1:10" ht="12.75" customHeight="1" x14ac:dyDescent="0.2">
      <c r="A61" s="117"/>
      <c r="B61" s="118"/>
      <c r="C61" s="118"/>
      <c r="D61" s="118"/>
      <c r="E61" s="119"/>
      <c r="F61" s="118"/>
      <c r="G61" s="119"/>
      <c r="H61" s="120"/>
      <c r="I61" s="120"/>
      <c r="J61" s="121"/>
    </row>
    <row r="62" spans="1:10" ht="12.75" customHeight="1" x14ac:dyDescent="0.2">
      <c r="A62" s="111" t="s">
        <v>373</v>
      </c>
      <c r="B62" s="111" t="s">
        <v>374</v>
      </c>
      <c r="C62" s="111" t="s">
        <v>91</v>
      </c>
      <c r="D62" s="111" t="s">
        <v>119</v>
      </c>
      <c r="E62" s="112">
        <v>82414</v>
      </c>
      <c r="F62" s="111" t="s">
        <v>38</v>
      </c>
      <c r="G62" s="112" t="s">
        <v>240</v>
      </c>
      <c r="H62" s="113">
        <v>27000</v>
      </c>
      <c r="I62" s="113">
        <v>2541</v>
      </c>
      <c r="J62" s="112">
        <v>52</v>
      </c>
    </row>
    <row r="63" spans="1:10" ht="12.75" customHeight="1" x14ac:dyDescent="0.2">
      <c r="A63" s="114"/>
      <c r="B63" s="114" t="s">
        <v>375</v>
      </c>
      <c r="C63" s="114" t="s">
        <v>376</v>
      </c>
      <c r="D63" s="114" t="s">
        <v>377</v>
      </c>
      <c r="E63" s="115">
        <v>82433</v>
      </c>
      <c r="F63" s="114" t="s">
        <v>378</v>
      </c>
      <c r="G63" s="115" t="s">
        <v>245</v>
      </c>
      <c r="H63" s="116">
        <v>2352</v>
      </c>
      <c r="I63" s="116">
        <v>2398</v>
      </c>
      <c r="J63" s="115">
        <v>52</v>
      </c>
    </row>
    <row r="64" spans="1:10" ht="12.75" customHeight="1" x14ac:dyDescent="0.2">
      <c r="A64" s="114"/>
      <c r="B64" s="114" t="s">
        <v>379</v>
      </c>
      <c r="C64" s="114" t="s">
        <v>380</v>
      </c>
      <c r="D64" s="114" t="s">
        <v>381</v>
      </c>
      <c r="E64" s="115">
        <v>82435</v>
      </c>
      <c r="F64" s="114" t="s">
        <v>382</v>
      </c>
      <c r="G64" s="115" t="s">
        <v>245</v>
      </c>
      <c r="H64" s="116">
        <v>12000</v>
      </c>
      <c r="I64" s="116">
        <v>2301</v>
      </c>
      <c r="J64" s="115">
        <v>52</v>
      </c>
    </row>
    <row r="65" spans="1:10" ht="12.75" customHeight="1" x14ac:dyDescent="0.2">
      <c r="A65" s="117"/>
      <c r="B65" s="118"/>
      <c r="C65" s="118"/>
      <c r="D65" s="118"/>
      <c r="E65" s="119"/>
      <c r="F65" s="118"/>
      <c r="G65" s="119"/>
      <c r="H65" s="120"/>
      <c r="I65" s="120"/>
      <c r="J65" s="121"/>
    </row>
    <row r="66" spans="1:10" ht="12.75" customHeight="1" x14ac:dyDescent="0.2">
      <c r="A66" s="111" t="s">
        <v>383</v>
      </c>
      <c r="B66" s="111" t="s">
        <v>15</v>
      </c>
      <c r="C66" s="111" t="s">
        <v>100</v>
      </c>
      <c r="D66" s="111" t="s">
        <v>128</v>
      </c>
      <c r="E66" s="112">
        <v>82201</v>
      </c>
      <c r="F66" s="111" t="s">
        <v>29</v>
      </c>
      <c r="G66" s="112" t="s">
        <v>240</v>
      </c>
      <c r="H66" s="113">
        <v>11800</v>
      </c>
      <c r="I66" s="113">
        <v>2652</v>
      </c>
      <c r="J66" s="112">
        <v>52</v>
      </c>
    </row>
    <row r="67" spans="1:10" ht="12.75" customHeight="1" x14ac:dyDescent="0.2">
      <c r="A67" s="114"/>
      <c r="B67" s="114" t="s">
        <v>384</v>
      </c>
      <c r="C67" s="114" t="s">
        <v>385</v>
      </c>
      <c r="D67" s="114" t="s">
        <v>386</v>
      </c>
      <c r="E67" s="115">
        <v>82210</v>
      </c>
      <c r="F67" s="114" t="s">
        <v>387</v>
      </c>
      <c r="G67" s="115" t="s">
        <v>245</v>
      </c>
      <c r="H67" s="116">
        <v>534</v>
      </c>
      <c r="I67" s="116">
        <v>468</v>
      </c>
      <c r="J67" s="115">
        <v>52</v>
      </c>
    </row>
    <row r="68" spans="1:10" ht="12.75" customHeight="1" x14ac:dyDescent="0.2">
      <c r="A68" s="114"/>
      <c r="B68" s="114" t="s">
        <v>388</v>
      </c>
      <c r="C68" s="114" t="s">
        <v>389</v>
      </c>
      <c r="D68" s="114" t="s">
        <v>390</v>
      </c>
      <c r="E68" s="115">
        <v>82213</v>
      </c>
      <c r="F68" s="114" t="s">
        <v>391</v>
      </c>
      <c r="G68" s="115" t="s">
        <v>245</v>
      </c>
      <c r="H68" s="116">
        <v>450</v>
      </c>
      <c r="I68" s="116">
        <v>520</v>
      </c>
      <c r="J68" s="115">
        <v>52</v>
      </c>
    </row>
    <row r="69" spans="1:10" ht="12.75" customHeight="1" x14ac:dyDescent="0.2">
      <c r="A69" s="114"/>
      <c r="B69" s="114" t="s">
        <v>392</v>
      </c>
      <c r="C69" s="114" t="s">
        <v>393</v>
      </c>
      <c r="D69" s="114" t="s">
        <v>394</v>
      </c>
      <c r="E69" s="115">
        <v>82214</v>
      </c>
      <c r="F69" s="114" t="s">
        <v>395</v>
      </c>
      <c r="G69" s="115" t="s">
        <v>245</v>
      </c>
      <c r="H69" s="116">
        <v>1242</v>
      </c>
      <c r="I69" s="116">
        <v>1872</v>
      </c>
      <c r="J69" s="115">
        <v>52</v>
      </c>
    </row>
    <row r="70" spans="1:10" ht="12.75" customHeight="1" x14ac:dyDescent="0.2">
      <c r="A70" s="117"/>
      <c r="B70" s="118"/>
      <c r="C70" s="118"/>
      <c r="D70" s="118"/>
      <c r="E70" s="119"/>
      <c r="F70" s="118"/>
      <c r="G70" s="119"/>
      <c r="H70" s="120"/>
      <c r="I70" s="120"/>
      <c r="J70" s="121"/>
    </row>
    <row r="71" spans="1:10" ht="12.75" customHeight="1" x14ac:dyDescent="0.2">
      <c r="A71" s="111" t="s">
        <v>118</v>
      </c>
      <c r="B71" s="111" t="s">
        <v>396</v>
      </c>
      <c r="C71" s="111" t="s">
        <v>90</v>
      </c>
      <c r="D71" s="111" t="s">
        <v>118</v>
      </c>
      <c r="E71" s="112">
        <v>82801</v>
      </c>
      <c r="F71" s="111" t="s">
        <v>39</v>
      </c>
      <c r="G71" s="112" t="s">
        <v>240</v>
      </c>
      <c r="H71" s="113">
        <v>30130</v>
      </c>
      <c r="I71" s="113">
        <v>2912</v>
      </c>
      <c r="J71" s="112">
        <v>52</v>
      </c>
    </row>
    <row r="72" spans="1:10" ht="12.75" customHeight="1" x14ac:dyDescent="0.2">
      <c r="A72" s="114"/>
      <c r="B72" s="114" t="s">
        <v>397</v>
      </c>
      <c r="C72" s="114" t="s">
        <v>398</v>
      </c>
      <c r="D72" s="114" t="s">
        <v>399</v>
      </c>
      <c r="E72" s="115">
        <v>82835</v>
      </c>
      <c r="F72" s="114" t="s">
        <v>400</v>
      </c>
      <c r="G72" s="115" t="s">
        <v>245</v>
      </c>
      <c r="H72" s="116">
        <v>1020</v>
      </c>
      <c r="I72" s="116">
        <v>1144</v>
      </c>
      <c r="J72" s="115">
        <v>52</v>
      </c>
    </row>
    <row r="73" spans="1:10" ht="12.75" customHeight="1" x14ac:dyDescent="0.2">
      <c r="A73" s="114"/>
      <c r="B73" s="114" t="s">
        <v>401</v>
      </c>
      <c r="C73" s="114" t="s">
        <v>402</v>
      </c>
      <c r="D73" s="114" t="s">
        <v>403</v>
      </c>
      <c r="E73" s="115">
        <v>82842</v>
      </c>
      <c r="F73" s="114" t="s">
        <v>404</v>
      </c>
      <c r="G73" s="115" t="s">
        <v>245</v>
      </c>
      <c r="H73" s="116">
        <v>2551</v>
      </c>
      <c r="I73" s="116">
        <v>1508</v>
      </c>
      <c r="J73" s="115">
        <v>52</v>
      </c>
    </row>
    <row r="74" spans="1:10" ht="12.75" customHeight="1" x14ac:dyDescent="0.2">
      <c r="A74" s="114"/>
      <c r="B74" s="114" t="s">
        <v>405</v>
      </c>
      <c r="C74" s="114" t="s">
        <v>406</v>
      </c>
      <c r="D74" s="114" t="s">
        <v>407</v>
      </c>
      <c r="E74" s="115">
        <v>82839</v>
      </c>
      <c r="F74" s="114" t="s">
        <v>408</v>
      </c>
      <c r="G74" s="115" t="s">
        <v>245</v>
      </c>
      <c r="H74" s="116">
        <v>4000</v>
      </c>
      <c r="I74" s="116">
        <v>1820</v>
      </c>
      <c r="J74" s="115">
        <v>52</v>
      </c>
    </row>
    <row r="75" spans="1:10" ht="12.75" customHeight="1" x14ac:dyDescent="0.2">
      <c r="A75" s="117"/>
      <c r="B75" s="118"/>
      <c r="C75" s="118"/>
      <c r="D75" s="118"/>
      <c r="E75" s="119"/>
      <c r="F75" s="118"/>
      <c r="G75" s="119"/>
      <c r="H75" s="120"/>
      <c r="I75" s="120"/>
      <c r="J75" s="121"/>
    </row>
    <row r="76" spans="1:10" ht="12.75" customHeight="1" x14ac:dyDescent="0.2">
      <c r="A76" s="111" t="s">
        <v>409</v>
      </c>
      <c r="B76" s="111" t="s">
        <v>410</v>
      </c>
      <c r="C76" s="111" t="s">
        <v>99</v>
      </c>
      <c r="D76" s="111" t="s">
        <v>127</v>
      </c>
      <c r="E76" s="112">
        <v>82941</v>
      </c>
      <c r="F76" s="111" t="s">
        <v>411</v>
      </c>
      <c r="G76" s="112" t="s">
        <v>240</v>
      </c>
      <c r="H76" s="113">
        <v>18500</v>
      </c>
      <c r="I76" s="113">
        <v>2860</v>
      </c>
      <c r="J76" s="112">
        <v>52</v>
      </c>
    </row>
    <row r="77" spans="1:10" ht="12.75" customHeight="1" x14ac:dyDescent="0.2">
      <c r="A77" s="114"/>
      <c r="B77" s="114" t="s">
        <v>412</v>
      </c>
      <c r="C77" s="114" t="s">
        <v>413</v>
      </c>
      <c r="D77" s="114" t="s">
        <v>414</v>
      </c>
      <c r="E77" s="115">
        <v>83113</v>
      </c>
      <c r="F77" s="114" t="s">
        <v>415</v>
      </c>
      <c r="G77" s="115" t="s">
        <v>245</v>
      </c>
      <c r="H77" s="116">
        <v>9000</v>
      </c>
      <c r="I77" s="116">
        <v>2418</v>
      </c>
      <c r="J77" s="115">
        <v>52</v>
      </c>
    </row>
    <row r="78" spans="1:10" ht="12.75" customHeight="1" x14ac:dyDescent="0.2">
      <c r="A78" s="117"/>
      <c r="B78" s="118"/>
      <c r="C78" s="118"/>
      <c r="D78" s="118"/>
      <c r="E78" s="119"/>
      <c r="F78" s="118"/>
      <c r="G78" s="119"/>
      <c r="H78" s="120"/>
      <c r="I78" s="120"/>
      <c r="J78" s="121"/>
    </row>
    <row r="79" spans="1:10" ht="12.75" customHeight="1" x14ac:dyDescent="0.2">
      <c r="A79" s="111" t="s">
        <v>416</v>
      </c>
      <c r="B79" s="111" t="s">
        <v>417</v>
      </c>
      <c r="C79" s="111" t="s">
        <v>418</v>
      </c>
      <c r="D79" s="111" t="s">
        <v>115</v>
      </c>
      <c r="E79" s="112">
        <v>82935</v>
      </c>
      <c r="F79" s="111" t="s">
        <v>419</v>
      </c>
      <c r="G79" s="112" t="s">
        <v>240</v>
      </c>
      <c r="H79" s="113">
        <v>15500</v>
      </c>
      <c r="I79" s="113">
        <v>2252</v>
      </c>
      <c r="J79" s="112">
        <v>52</v>
      </c>
    </row>
    <row r="80" spans="1:10" ht="12.75" customHeight="1" x14ac:dyDescent="0.2">
      <c r="A80" s="114"/>
      <c r="B80" s="114" t="s">
        <v>420</v>
      </c>
      <c r="C80" s="114" t="s">
        <v>421</v>
      </c>
      <c r="D80" s="114" t="s">
        <v>422</v>
      </c>
      <c r="E80" s="115">
        <v>82322</v>
      </c>
      <c r="F80" s="114" t="s">
        <v>423</v>
      </c>
      <c r="G80" s="115" t="s">
        <v>245</v>
      </c>
      <c r="H80" s="116">
        <v>980</v>
      </c>
      <c r="I80" s="116">
        <v>520</v>
      </c>
      <c r="J80" s="115">
        <v>52</v>
      </c>
    </row>
    <row r="81" spans="1:10" ht="12.75" customHeight="1" x14ac:dyDescent="0.2">
      <c r="A81" s="114"/>
      <c r="B81" s="114" t="s">
        <v>424</v>
      </c>
      <c r="C81" s="114" t="s">
        <v>425</v>
      </c>
      <c r="D81" s="114" t="s">
        <v>426</v>
      </c>
      <c r="E81" s="115">
        <v>82901</v>
      </c>
      <c r="F81" s="114" t="s">
        <v>427</v>
      </c>
      <c r="G81" s="115" t="s">
        <v>245</v>
      </c>
      <c r="H81" s="116">
        <v>3674</v>
      </c>
      <c r="I81" s="116">
        <v>2184</v>
      </c>
      <c r="J81" s="115">
        <v>52</v>
      </c>
    </row>
    <row r="82" spans="1:10" ht="12.75" customHeight="1" x14ac:dyDescent="0.2">
      <c r="A82" s="114"/>
      <c r="B82" s="114" t="s">
        <v>428</v>
      </c>
      <c r="C82" s="114" t="s">
        <v>429</v>
      </c>
      <c r="D82" s="114" t="s">
        <v>430</v>
      </c>
      <c r="E82" s="115">
        <v>82932</v>
      </c>
      <c r="F82" s="114" t="s">
        <v>431</v>
      </c>
      <c r="G82" s="115" t="s">
        <v>245</v>
      </c>
      <c r="H82" s="116">
        <v>1000</v>
      </c>
      <c r="I82" s="116">
        <v>520</v>
      </c>
      <c r="J82" s="115">
        <v>52</v>
      </c>
    </row>
    <row r="83" spans="1:10" ht="12.75" customHeight="1" x14ac:dyDescent="0.2">
      <c r="A83" s="114"/>
      <c r="B83" s="114" t="s">
        <v>432</v>
      </c>
      <c r="C83" s="114" t="s">
        <v>433</v>
      </c>
      <c r="D83" s="114" t="s">
        <v>434</v>
      </c>
      <c r="E83" s="115">
        <v>82934</v>
      </c>
      <c r="F83" s="114" t="s">
        <v>435</v>
      </c>
      <c r="G83" s="115" t="s">
        <v>245</v>
      </c>
      <c r="H83" s="116">
        <v>1260</v>
      </c>
      <c r="I83" s="116">
        <v>520</v>
      </c>
      <c r="J83" s="115">
        <v>52</v>
      </c>
    </row>
    <row r="84" spans="1:10" ht="12.75" customHeight="1" x14ac:dyDescent="0.2">
      <c r="A84" s="114"/>
      <c r="B84" s="114" t="s">
        <v>436</v>
      </c>
      <c r="C84" s="114" t="s">
        <v>437</v>
      </c>
      <c r="D84" s="114" t="s">
        <v>438</v>
      </c>
      <c r="E84" s="115">
        <v>82943</v>
      </c>
      <c r="F84" s="114" t="s">
        <v>439</v>
      </c>
      <c r="G84" s="115" t="s">
        <v>245</v>
      </c>
      <c r="H84" s="116">
        <v>1200</v>
      </c>
      <c r="I84" s="116">
        <v>520</v>
      </c>
      <c r="J84" s="115">
        <v>52</v>
      </c>
    </row>
    <row r="85" spans="1:10" ht="12.75" customHeight="1" x14ac:dyDescent="0.2">
      <c r="A85" s="114"/>
      <c r="B85" s="114" t="s">
        <v>440</v>
      </c>
      <c r="C85" s="114" t="s">
        <v>425</v>
      </c>
      <c r="D85" s="114" t="s">
        <v>426</v>
      </c>
      <c r="E85" s="115">
        <v>82901</v>
      </c>
      <c r="F85" s="114" t="s">
        <v>441</v>
      </c>
      <c r="G85" s="115" t="s">
        <v>245</v>
      </c>
      <c r="H85" s="116">
        <v>21000</v>
      </c>
      <c r="I85" s="116">
        <v>2252</v>
      </c>
      <c r="J85" s="115">
        <v>52</v>
      </c>
    </row>
    <row r="86" spans="1:10" ht="12.75" customHeight="1" x14ac:dyDescent="0.2">
      <c r="A86" s="114"/>
      <c r="B86" s="114" t="s">
        <v>442</v>
      </c>
      <c r="C86" s="114" t="s">
        <v>443</v>
      </c>
      <c r="D86" s="114" t="s">
        <v>444</v>
      </c>
      <c r="E86" s="115">
        <v>82945</v>
      </c>
      <c r="F86" s="114" t="s">
        <v>445</v>
      </c>
      <c r="G86" s="115" t="s">
        <v>245</v>
      </c>
      <c r="H86" s="116">
        <v>1200</v>
      </c>
      <c r="I86" s="116">
        <v>520</v>
      </c>
      <c r="J86" s="115">
        <v>52</v>
      </c>
    </row>
    <row r="87" spans="1:10" ht="12.75" customHeight="1" x14ac:dyDescent="0.2">
      <c r="A87" s="114"/>
      <c r="B87" s="114" t="s">
        <v>446</v>
      </c>
      <c r="C87" s="114" t="s">
        <v>447</v>
      </c>
      <c r="D87" s="114" t="s">
        <v>448</v>
      </c>
      <c r="E87" s="115">
        <v>82336</v>
      </c>
      <c r="F87" s="114" t="s">
        <v>449</v>
      </c>
      <c r="G87" s="115" t="s">
        <v>245</v>
      </c>
      <c r="H87" s="116">
        <v>1200</v>
      </c>
      <c r="I87" s="116">
        <v>520</v>
      </c>
      <c r="J87" s="115">
        <v>52</v>
      </c>
    </row>
    <row r="88" spans="1:10" ht="12.75" customHeight="1" x14ac:dyDescent="0.2">
      <c r="A88" s="114"/>
      <c r="B88" s="114" t="s">
        <v>450</v>
      </c>
      <c r="C88" s="114" t="s">
        <v>451</v>
      </c>
      <c r="D88" s="114" t="s">
        <v>426</v>
      </c>
      <c r="E88" s="115">
        <v>82901</v>
      </c>
      <c r="F88" s="114" t="s">
        <v>452</v>
      </c>
      <c r="G88" s="115" t="s">
        <v>245</v>
      </c>
      <c r="H88" s="116">
        <v>28500</v>
      </c>
      <c r="I88" s="116">
        <v>2252</v>
      </c>
      <c r="J88" s="115">
        <v>52</v>
      </c>
    </row>
    <row r="89" spans="1:10" ht="12.75" customHeight="1" x14ac:dyDescent="0.2">
      <c r="A89" s="117"/>
      <c r="B89" s="118"/>
      <c r="C89" s="118"/>
      <c r="D89" s="118"/>
      <c r="E89" s="119"/>
      <c r="F89" s="118"/>
      <c r="G89" s="119"/>
      <c r="H89" s="120"/>
      <c r="I89" s="120"/>
      <c r="J89" s="121"/>
    </row>
    <row r="90" spans="1:10" ht="12.75" customHeight="1" x14ac:dyDescent="0.2">
      <c r="A90" s="111" t="s">
        <v>453</v>
      </c>
      <c r="B90" s="111" t="s">
        <v>19</v>
      </c>
      <c r="C90" s="111" t="s">
        <v>454</v>
      </c>
      <c r="D90" s="111" t="s">
        <v>120</v>
      </c>
      <c r="E90" s="112">
        <v>83001</v>
      </c>
      <c r="F90" s="111" t="s">
        <v>37</v>
      </c>
      <c r="G90" s="112" t="s">
        <v>240</v>
      </c>
      <c r="H90" s="113">
        <v>35360</v>
      </c>
      <c r="I90" s="113">
        <v>2861</v>
      </c>
      <c r="J90" s="112">
        <v>52</v>
      </c>
    </row>
    <row r="91" spans="1:10" ht="12.75" customHeight="1" x14ac:dyDescent="0.2">
      <c r="A91" s="114"/>
      <c r="B91" s="114" t="s">
        <v>455</v>
      </c>
      <c r="C91" s="114" t="s">
        <v>456</v>
      </c>
      <c r="D91" s="114" t="s">
        <v>457</v>
      </c>
      <c r="E91" s="115">
        <v>83414</v>
      </c>
      <c r="F91" s="114" t="s">
        <v>458</v>
      </c>
      <c r="G91" s="115" t="s">
        <v>245</v>
      </c>
      <c r="H91" s="116">
        <v>2000</v>
      </c>
      <c r="I91" s="116">
        <v>1628</v>
      </c>
      <c r="J91" s="115">
        <v>52</v>
      </c>
    </row>
    <row r="92" spans="1:10" ht="12.75" customHeight="1" x14ac:dyDescent="0.2">
      <c r="A92" s="117"/>
      <c r="B92" s="118"/>
      <c r="C92" s="118"/>
      <c r="D92" s="118"/>
      <c r="E92" s="119"/>
      <c r="F92" s="118"/>
      <c r="G92" s="119"/>
      <c r="H92" s="120"/>
      <c r="I92" s="120"/>
      <c r="J92" s="121"/>
    </row>
    <row r="93" spans="1:10" ht="12.75" customHeight="1" x14ac:dyDescent="0.2">
      <c r="A93" s="111" t="s">
        <v>459</v>
      </c>
      <c r="B93" s="111" t="s">
        <v>20</v>
      </c>
      <c r="C93" s="111" t="s">
        <v>93</v>
      </c>
      <c r="D93" s="111" t="s">
        <v>121</v>
      </c>
      <c r="E93" s="112">
        <v>82930</v>
      </c>
      <c r="F93" s="111" t="s">
        <v>36</v>
      </c>
      <c r="G93" s="112" t="s">
        <v>240</v>
      </c>
      <c r="H93" s="113">
        <v>24491</v>
      </c>
      <c r="I93" s="113">
        <v>1713</v>
      </c>
      <c r="J93" s="112">
        <v>52</v>
      </c>
    </row>
    <row r="94" spans="1:10" ht="12.75" customHeight="1" x14ac:dyDescent="0.2">
      <c r="A94" s="114"/>
      <c r="B94" s="114" t="s">
        <v>460</v>
      </c>
      <c r="C94" s="114" t="s">
        <v>461</v>
      </c>
      <c r="D94" s="114" t="s">
        <v>462</v>
      </c>
      <c r="E94" s="115">
        <v>82937</v>
      </c>
      <c r="F94" s="114" t="s">
        <v>463</v>
      </c>
      <c r="G94" s="115" t="s">
        <v>245</v>
      </c>
      <c r="H94" s="116">
        <v>3220</v>
      </c>
      <c r="I94" s="116">
        <v>1115</v>
      </c>
      <c r="J94" s="115">
        <v>52</v>
      </c>
    </row>
    <row r="95" spans="1:10" ht="12.75" customHeight="1" x14ac:dyDescent="0.2">
      <c r="A95" s="114"/>
      <c r="B95" s="114" t="s">
        <v>464</v>
      </c>
      <c r="C95" s="114" t="s">
        <v>465</v>
      </c>
      <c r="D95" s="114" t="s">
        <v>466</v>
      </c>
      <c r="E95" s="115">
        <v>82939</v>
      </c>
      <c r="F95" s="114" t="s">
        <v>467</v>
      </c>
      <c r="G95" s="115" t="s">
        <v>245</v>
      </c>
      <c r="H95" s="116">
        <v>3275</v>
      </c>
      <c r="I95" s="116">
        <v>1194</v>
      </c>
      <c r="J95" s="115">
        <v>52</v>
      </c>
    </row>
    <row r="96" spans="1:10" ht="12.75" customHeight="1" x14ac:dyDescent="0.2">
      <c r="A96" s="117"/>
      <c r="B96" s="118"/>
      <c r="C96" s="118"/>
      <c r="D96" s="118"/>
      <c r="E96" s="119"/>
      <c r="F96" s="118"/>
      <c r="G96" s="119"/>
      <c r="H96" s="120"/>
      <c r="I96" s="120"/>
      <c r="J96" s="121"/>
    </row>
    <row r="97" spans="1:10" ht="12.75" customHeight="1" x14ac:dyDescent="0.2">
      <c r="A97" s="111" t="s">
        <v>468</v>
      </c>
      <c r="B97" s="111" t="s">
        <v>21</v>
      </c>
      <c r="C97" s="111" t="s">
        <v>505</v>
      </c>
      <c r="D97" s="111" t="s">
        <v>130</v>
      </c>
      <c r="E97" s="112">
        <v>82401</v>
      </c>
      <c r="F97" s="111" t="s">
        <v>27</v>
      </c>
      <c r="G97" s="112" t="s">
        <v>240</v>
      </c>
      <c r="H97" s="113">
        <v>12000</v>
      </c>
      <c r="I97" s="113">
        <v>2608</v>
      </c>
      <c r="J97" s="112">
        <v>52</v>
      </c>
    </row>
    <row r="98" spans="1:10" ht="12.75" customHeight="1" x14ac:dyDescent="0.2">
      <c r="A98" s="114"/>
      <c r="B98" s="114" t="s">
        <v>469</v>
      </c>
      <c r="C98" s="114" t="s">
        <v>470</v>
      </c>
      <c r="D98" s="114" t="s">
        <v>471</v>
      </c>
      <c r="E98" s="115">
        <v>82442</v>
      </c>
      <c r="F98" s="114" t="s">
        <v>472</v>
      </c>
      <c r="G98" s="115" t="s">
        <v>245</v>
      </c>
      <c r="H98" s="116">
        <v>4800</v>
      </c>
      <c r="I98" s="116">
        <v>2401</v>
      </c>
      <c r="J98" s="115">
        <v>42</v>
      </c>
    </row>
    <row r="99" spans="1:10" ht="12.75" customHeight="1" x14ac:dyDescent="0.2">
      <c r="A99" s="117"/>
      <c r="B99" s="118"/>
      <c r="C99" s="118"/>
      <c r="D99" s="118"/>
      <c r="E99" s="119"/>
      <c r="F99" s="118"/>
      <c r="G99" s="119"/>
      <c r="H99" s="120"/>
      <c r="I99" s="120"/>
      <c r="J99" s="121"/>
    </row>
    <row r="100" spans="1:10" ht="12.75" customHeight="1" x14ac:dyDescent="0.2">
      <c r="A100" s="111" t="s">
        <v>473</v>
      </c>
      <c r="B100" s="111" t="s">
        <v>22</v>
      </c>
      <c r="C100" s="111" t="s">
        <v>103</v>
      </c>
      <c r="D100" s="111" t="s">
        <v>132</v>
      </c>
      <c r="E100" s="112">
        <v>82701</v>
      </c>
      <c r="F100" s="111" t="s">
        <v>25</v>
      </c>
      <c r="G100" s="112" t="s">
        <v>240</v>
      </c>
      <c r="H100" s="113">
        <v>6848</v>
      </c>
      <c r="I100" s="113">
        <v>2340</v>
      </c>
      <c r="J100" s="112">
        <v>52</v>
      </c>
    </row>
    <row r="101" spans="1:10" ht="12.75" customHeight="1" x14ac:dyDescent="0.2">
      <c r="A101" s="114"/>
      <c r="B101" s="114" t="s">
        <v>474</v>
      </c>
      <c r="C101" s="114" t="s">
        <v>475</v>
      </c>
      <c r="D101" s="114" t="s">
        <v>476</v>
      </c>
      <c r="E101" s="115">
        <v>82730</v>
      </c>
      <c r="F101" s="114" t="s">
        <v>477</v>
      </c>
      <c r="G101" s="115" t="s">
        <v>245</v>
      </c>
      <c r="H101" s="116">
        <v>2305</v>
      </c>
      <c r="I101" s="116">
        <v>1430</v>
      </c>
      <c r="J101" s="115">
        <v>52</v>
      </c>
    </row>
    <row r="102" spans="1:10" ht="12.75" customHeight="1" x14ac:dyDescent="0.2">
      <c r="B102" s="1"/>
    </row>
    <row r="103" spans="1:10" ht="12.75" customHeight="1" x14ac:dyDescent="0.2">
      <c r="B103" s="1"/>
    </row>
    <row r="104" spans="1:10" ht="12.75" customHeight="1" x14ac:dyDescent="0.2">
      <c r="B104" s="1"/>
    </row>
    <row r="105" spans="1:10" ht="12.75" customHeight="1" x14ac:dyDescent="0.2">
      <c r="B105" s="1"/>
    </row>
    <row r="106" spans="1:10" ht="12.75" customHeight="1" x14ac:dyDescent="0.2">
      <c r="B106" s="1"/>
    </row>
    <row r="107" spans="1:10" ht="12.75" customHeight="1" x14ac:dyDescent="0.2">
      <c r="B107" s="1"/>
    </row>
    <row r="108" spans="1:10" ht="12.75" customHeight="1" x14ac:dyDescent="0.2">
      <c r="B108" s="1"/>
    </row>
    <row r="109" spans="1:10" ht="12.75" customHeight="1" x14ac:dyDescent="0.2">
      <c r="B109" s="1"/>
    </row>
    <row r="110" spans="1:10" ht="12.75" customHeight="1" x14ac:dyDescent="0.2">
      <c r="B110" s="1"/>
    </row>
    <row r="111" spans="1:10" ht="12.75" customHeight="1" x14ac:dyDescent="0.2">
      <c r="B111" s="1"/>
    </row>
    <row r="112" spans="1:10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/>
  </sheetData>
  <pageMargins left="0.25" right="0.25" top="0.75" bottom="0.75" header="0.3" footer="0.3"/>
  <pageSetup paperSize="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5"/>
  <sheetViews>
    <sheetView zoomScaleNormal="100" workbookViewId="0">
      <selection activeCell="A2" sqref="A2"/>
    </sheetView>
  </sheetViews>
  <sheetFormatPr defaultRowHeight="12.75" x14ac:dyDescent="0.2"/>
  <cols>
    <col min="1" max="1" width="32.85546875" customWidth="1"/>
    <col min="2" max="2" width="11.5703125" customWidth="1"/>
    <col min="3" max="3" width="11.28515625" customWidth="1"/>
    <col min="5" max="5" width="10.85546875" customWidth="1"/>
    <col min="6" max="6" width="15" style="54" customWidth="1"/>
    <col min="7" max="7" width="12.7109375" customWidth="1"/>
    <col min="8" max="8" width="11.28515625" customWidth="1"/>
    <col min="9" max="9" width="11.42578125" customWidth="1"/>
  </cols>
  <sheetData>
    <row r="1" spans="1:10" x14ac:dyDescent="0.2">
      <c r="A1" s="268" t="s">
        <v>535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38.25" x14ac:dyDescent="0.2">
      <c r="A2" s="27"/>
      <c r="B2" s="28" t="s">
        <v>135</v>
      </c>
      <c r="C2" s="33" t="s">
        <v>136</v>
      </c>
      <c r="D2" s="49" t="s">
        <v>137</v>
      </c>
      <c r="E2" s="49" t="s">
        <v>138</v>
      </c>
      <c r="F2" s="50" t="s">
        <v>139</v>
      </c>
      <c r="G2" s="49" t="s">
        <v>140</v>
      </c>
      <c r="H2" s="49" t="s">
        <v>141</v>
      </c>
      <c r="I2" s="49" t="s">
        <v>142</v>
      </c>
      <c r="J2" s="51" t="s">
        <v>143</v>
      </c>
    </row>
    <row r="4" spans="1:10" x14ac:dyDescent="0.2">
      <c r="A4" s="5" t="s">
        <v>70</v>
      </c>
      <c r="B4" s="14"/>
    </row>
    <row r="5" spans="1:10" ht="15" x14ac:dyDescent="0.2">
      <c r="A5" s="1" t="s">
        <v>10</v>
      </c>
      <c r="B5" s="4">
        <f>'General Info'!C5</f>
        <v>100690</v>
      </c>
      <c r="C5" s="52" t="s">
        <v>65</v>
      </c>
      <c r="D5" s="53">
        <v>30.6</v>
      </c>
      <c r="E5" s="53">
        <v>14.25</v>
      </c>
      <c r="F5" s="55">
        <f>E5/D5</f>
        <v>0.46568627450980388</v>
      </c>
      <c r="G5" s="53">
        <v>31.08</v>
      </c>
      <c r="H5" s="53">
        <v>61.68</v>
      </c>
      <c r="I5" s="53">
        <f>H5/B5*1000</f>
        <v>0.61257324461217588</v>
      </c>
      <c r="J5" s="52">
        <v>85</v>
      </c>
    </row>
    <row r="6" spans="1:10" ht="15" x14ac:dyDescent="0.2">
      <c r="A6" s="39" t="s">
        <v>12</v>
      </c>
      <c r="B6" s="169">
        <f>'General Info'!C6</f>
        <v>80229</v>
      </c>
      <c r="C6" s="40" t="s">
        <v>65</v>
      </c>
      <c r="D6" s="42">
        <v>10</v>
      </c>
      <c r="E6" s="42">
        <v>6</v>
      </c>
      <c r="F6" s="154">
        <f>E6/D6</f>
        <v>0.6</v>
      </c>
      <c r="G6" s="42">
        <v>24</v>
      </c>
      <c r="H6" s="42">
        <v>34</v>
      </c>
      <c r="I6" s="42">
        <f>H6/B6*1000</f>
        <v>0.42378690997021029</v>
      </c>
      <c r="J6" s="40">
        <v>35</v>
      </c>
    </row>
    <row r="7" spans="1:10" ht="15" x14ac:dyDescent="0.2">
      <c r="A7" s="1"/>
      <c r="B7" s="4"/>
      <c r="D7" s="16"/>
      <c r="E7" s="16"/>
      <c r="G7" s="16"/>
      <c r="H7" s="16"/>
      <c r="I7" s="16"/>
    </row>
    <row r="8" spans="1:10" x14ac:dyDescent="0.2">
      <c r="A8" s="5" t="s">
        <v>67</v>
      </c>
      <c r="B8" s="4"/>
      <c r="C8" s="7"/>
      <c r="D8" s="17"/>
      <c r="E8" s="17"/>
      <c r="F8" s="57"/>
      <c r="G8" s="17"/>
      <c r="H8" s="17"/>
      <c r="I8" s="17"/>
      <c r="J8" s="7"/>
    </row>
    <row r="9" spans="1:10" ht="15" x14ac:dyDescent="0.2">
      <c r="A9" s="1" t="s">
        <v>2</v>
      </c>
      <c r="B9" s="245">
        <f>'General Info'!C9</f>
        <v>47116</v>
      </c>
      <c r="C9" t="s">
        <v>65</v>
      </c>
      <c r="D9" s="16">
        <v>8</v>
      </c>
      <c r="E9" s="16">
        <v>3</v>
      </c>
      <c r="F9" s="54">
        <f t="shared" ref="F9:F14" si="0">E9/D9</f>
        <v>0.375</v>
      </c>
      <c r="G9" s="16">
        <v>27.8</v>
      </c>
      <c r="H9" s="16">
        <v>35.799999999999997</v>
      </c>
      <c r="I9" s="16">
        <f t="shared" ref="I9:I14" si="1">H9/B9*1000</f>
        <v>0.75982681042533318</v>
      </c>
      <c r="J9" s="129">
        <v>47</v>
      </c>
    </row>
    <row r="10" spans="1:10" ht="15" x14ac:dyDescent="0.2">
      <c r="A10" s="39" t="s">
        <v>18</v>
      </c>
      <c r="B10" s="169">
        <f>'General Info'!C10</f>
        <v>42158</v>
      </c>
      <c r="C10" s="40" t="s">
        <v>65</v>
      </c>
      <c r="D10" s="42">
        <v>18.93</v>
      </c>
      <c r="E10" s="42">
        <v>3</v>
      </c>
      <c r="F10" s="56">
        <f t="shared" si="0"/>
        <v>0.15847860538827258</v>
      </c>
      <c r="G10" s="42">
        <v>9.5</v>
      </c>
      <c r="H10" s="42">
        <v>28.43</v>
      </c>
      <c r="I10" s="42">
        <f t="shared" si="1"/>
        <v>0.6743678542625362</v>
      </c>
      <c r="J10" s="40">
        <v>45</v>
      </c>
    </row>
    <row r="11" spans="1:10" ht="15" x14ac:dyDescent="0.2">
      <c r="A11" s="1" t="s">
        <v>6</v>
      </c>
      <c r="B11" s="4">
        <f>'General Info'!C11</f>
        <v>39177</v>
      </c>
      <c r="C11" t="s">
        <v>66</v>
      </c>
      <c r="D11" s="16">
        <v>12.53</v>
      </c>
      <c r="E11" s="16">
        <v>0</v>
      </c>
      <c r="F11" s="54">
        <f t="shared" si="0"/>
        <v>0</v>
      </c>
      <c r="G11" s="16">
        <v>2.5</v>
      </c>
      <c r="H11" s="16">
        <v>15.03</v>
      </c>
      <c r="I11" s="16">
        <f t="shared" si="1"/>
        <v>0.38364346427750973</v>
      </c>
      <c r="J11" s="129">
        <v>17</v>
      </c>
    </row>
    <row r="12" spans="1:10" ht="15" x14ac:dyDescent="0.2">
      <c r="A12" s="39" t="s">
        <v>0</v>
      </c>
      <c r="B12" s="169">
        <f>'General Info'!C12</f>
        <v>37079</v>
      </c>
      <c r="C12" s="47" t="s">
        <v>66</v>
      </c>
      <c r="D12" s="42">
        <v>5</v>
      </c>
      <c r="E12" s="42">
        <v>2.75</v>
      </c>
      <c r="F12" s="56">
        <f t="shared" si="0"/>
        <v>0.55000000000000004</v>
      </c>
      <c r="G12" s="42">
        <v>12.3</v>
      </c>
      <c r="H12" s="42">
        <v>17.3</v>
      </c>
      <c r="I12" s="42">
        <f t="shared" si="1"/>
        <v>0.46657137463254134</v>
      </c>
      <c r="J12" s="40">
        <v>24</v>
      </c>
    </row>
    <row r="13" spans="1:10" ht="15" x14ac:dyDescent="0.2">
      <c r="A13" s="1" t="s">
        <v>16</v>
      </c>
      <c r="B13" s="4">
        <f>'General Info'!C13</f>
        <v>30996</v>
      </c>
      <c r="C13" t="s">
        <v>65</v>
      </c>
      <c r="D13" s="16">
        <v>8.5</v>
      </c>
      <c r="E13" s="16">
        <v>2.5</v>
      </c>
      <c r="F13" s="54">
        <f t="shared" si="0"/>
        <v>0.29411764705882354</v>
      </c>
      <c r="G13" s="16">
        <v>17</v>
      </c>
      <c r="H13" s="16">
        <v>25.5</v>
      </c>
      <c r="I13" s="16">
        <f t="shared" si="1"/>
        <v>0.82268679829655444</v>
      </c>
      <c r="J13" s="129">
        <v>38</v>
      </c>
    </row>
    <row r="14" spans="1:10" ht="15" x14ac:dyDescent="0.2">
      <c r="A14" s="39" t="s">
        <v>14</v>
      </c>
      <c r="B14" s="169">
        <f>'General Info'!C14</f>
        <v>29656</v>
      </c>
      <c r="C14" s="40" t="s">
        <v>65</v>
      </c>
      <c r="D14" s="42">
        <v>8</v>
      </c>
      <c r="E14" s="42">
        <v>4</v>
      </c>
      <c r="F14" s="56">
        <f t="shared" si="0"/>
        <v>0.5</v>
      </c>
      <c r="G14" s="42">
        <v>17.5</v>
      </c>
      <c r="H14" s="42">
        <v>25.5</v>
      </c>
      <c r="I14" s="42">
        <f t="shared" si="1"/>
        <v>0.85985972484488804</v>
      </c>
      <c r="J14" s="40">
        <v>33</v>
      </c>
    </row>
    <row r="15" spans="1:10" ht="15" x14ac:dyDescent="0.2">
      <c r="A15" s="1"/>
      <c r="B15" s="4"/>
      <c r="D15" s="16"/>
      <c r="E15" s="16"/>
      <c r="G15" s="16"/>
      <c r="H15" s="16"/>
      <c r="I15" s="16"/>
    </row>
    <row r="16" spans="1:10" x14ac:dyDescent="0.2">
      <c r="A16" s="5" t="s">
        <v>68</v>
      </c>
      <c r="B16" s="4"/>
      <c r="C16" s="7"/>
      <c r="D16" s="17"/>
      <c r="E16" s="17"/>
      <c r="F16" s="57"/>
      <c r="G16" s="17"/>
      <c r="H16" s="17"/>
      <c r="I16" s="17"/>
      <c r="J16" s="7"/>
    </row>
    <row r="17" spans="1:10" ht="15" x14ac:dyDescent="0.2">
      <c r="A17" s="1" t="s">
        <v>19</v>
      </c>
      <c r="B17" s="245">
        <f>'General Info'!C17</f>
        <v>23347</v>
      </c>
      <c r="C17" s="251" t="s">
        <v>65</v>
      </c>
      <c r="D17" s="16">
        <v>25.25</v>
      </c>
      <c r="E17" s="16">
        <v>8</v>
      </c>
      <c r="F17" s="54">
        <f t="shared" ref="F17:F18" si="2">E17/D17</f>
        <v>0.31683168316831684</v>
      </c>
      <c r="G17" s="16">
        <v>5</v>
      </c>
      <c r="H17" s="16">
        <v>30.25</v>
      </c>
      <c r="I17" s="16">
        <f t="shared" ref="I17:I23" si="3">H17/B17*1000</f>
        <v>1.2956696791879043</v>
      </c>
      <c r="J17" s="129">
        <v>40</v>
      </c>
    </row>
    <row r="18" spans="1:10" ht="15" x14ac:dyDescent="0.2">
      <c r="A18" s="39" t="s">
        <v>20</v>
      </c>
      <c r="B18" s="169">
        <f>'General Info'!C18</f>
        <v>20441</v>
      </c>
      <c r="C18" s="40" t="s">
        <v>65</v>
      </c>
      <c r="D18" s="42">
        <v>2.08</v>
      </c>
      <c r="E18" s="42">
        <v>2.08</v>
      </c>
      <c r="F18" s="156">
        <f t="shared" si="2"/>
        <v>1</v>
      </c>
      <c r="G18" s="42">
        <v>6.47</v>
      </c>
      <c r="H18" s="42">
        <v>8.5500000000000007</v>
      </c>
      <c r="I18" s="42">
        <f t="shared" si="3"/>
        <v>0.41827699231935817</v>
      </c>
      <c r="J18" s="40">
        <v>20</v>
      </c>
    </row>
    <row r="19" spans="1:10" ht="15" x14ac:dyDescent="0.2">
      <c r="A19" s="1" t="s">
        <v>11</v>
      </c>
      <c r="B19" s="4">
        <f>'General Info'!C19</f>
        <v>19674</v>
      </c>
      <c r="C19" s="251" t="s">
        <v>65</v>
      </c>
      <c r="D19" s="16">
        <v>18.75</v>
      </c>
      <c r="E19" s="16">
        <v>2.63</v>
      </c>
      <c r="F19" s="54">
        <f>E19/D19</f>
        <v>0.14026666666666665</v>
      </c>
      <c r="G19" s="16">
        <v>0</v>
      </c>
      <c r="H19" s="16">
        <v>18.75</v>
      </c>
      <c r="I19" s="16">
        <f t="shared" si="3"/>
        <v>0.95303446172613604</v>
      </c>
      <c r="J19" s="129">
        <v>27</v>
      </c>
    </row>
    <row r="20" spans="1:10" ht="15" x14ac:dyDescent="0.2">
      <c r="A20" s="39" t="s">
        <v>3</v>
      </c>
      <c r="B20" s="169">
        <f>'General Info'!C20</f>
        <v>14499</v>
      </c>
      <c r="C20" s="40" t="s">
        <v>66</v>
      </c>
      <c r="D20" s="42">
        <v>2</v>
      </c>
      <c r="E20" s="42">
        <v>0</v>
      </c>
      <c r="F20" s="56">
        <f>E20/D20</f>
        <v>0</v>
      </c>
      <c r="G20" s="42">
        <v>6.5</v>
      </c>
      <c r="H20" s="42">
        <v>8.5</v>
      </c>
      <c r="I20" s="42">
        <f t="shared" si="3"/>
        <v>0.58624732740188978</v>
      </c>
      <c r="J20" s="40">
        <v>15</v>
      </c>
    </row>
    <row r="21" spans="1:10" ht="15" x14ac:dyDescent="0.2">
      <c r="A21" s="1" t="s">
        <v>4</v>
      </c>
      <c r="B21" s="4">
        <f>'General Info'!C21</f>
        <v>13724</v>
      </c>
      <c r="C21" s="251" t="s">
        <v>65</v>
      </c>
      <c r="D21" s="16">
        <v>2</v>
      </c>
      <c r="E21" s="16">
        <v>2</v>
      </c>
      <c r="F21" s="54">
        <f>E21/D21</f>
        <v>1</v>
      </c>
      <c r="G21" s="16">
        <v>20</v>
      </c>
      <c r="H21" s="16">
        <v>22</v>
      </c>
      <c r="I21" s="16">
        <f t="shared" si="3"/>
        <v>1.6030311862430777</v>
      </c>
      <c r="J21" s="129">
        <v>24</v>
      </c>
    </row>
    <row r="22" spans="1:10" ht="15" x14ac:dyDescent="0.2">
      <c r="A22" s="39" t="s">
        <v>7</v>
      </c>
      <c r="B22" s="169">
        <f>'General Info'!C22</f>
        <v>12503</v>
      </c>
      <c r="C22" s="47" t="s">
        <v>66</v>
      </c>
      <c r="D22" s="42">
        <v>1</v>
      </c>
      <c r="E22" s="42">
        <v>0</v>
      </c>
      <c r="F22" s="56">
        <f>E22/D22</f>
        <v>0</v>
      </c>
      <c r="G22" s="42">
        <v>3.5</v>
      </c>
      <c r="H22" s="42">
        <v>4.5</v>
      </c>
      <c r="I22" s="42">
        <f t="shared" si="3"/>
        <v>0.35991362073102451</v>
      </c>
      <c r="J22" s="40">
        <v>7</v>
      </c>
    </row>
    <row r="23" spans="1:10" ht="15" x14ac:dyDescent="0.2">
      <c r="A23" s="1" t="s">
        <v>1</v>
      </c>
      <c r="B23" s="4">
        <f>'General Info'!C23</f>
        <v>11467</v>
      </c>
      <c r="C23" s="251" t="s">
        <v>66</v>
      </c>
      <c r="D23" s="16">
        <v>4.33</v>
      </c>
      <c r="E23" s="16">
        <v>0</v>
      </c>
      <c r="F23" s="54">
        <f>E23/D23</f>
        <v>0</v>
      </c>
      <c r="G23" s="16">
        <v>3.48</v>
      </c>
      <c r="H23" s="16">
        <v>7.81</v>
      </c>
      <c r="I23" s="16">
        <f t="shared" si="3"/>
        <v>0.68108485218452952</v>
      </c>
      <c r="J23" s="129">
        <v>17</v>
      </c>
    </row>
    <row r="24" spans="1:10" ht="15" x14ac:dyDescent="0.2">
      <c r="A24" s="182"/>
      <c r="B24" s="4"/>
      <c r="C24" s="93"/>
      <c r="D24" s="183"/>
      <c r="E24" s="183"/>
      <c r="F24" s="184"/>
      <c r="G24" s="183"/>
      <c r="H24" s="183"/>
      <c r="I24" s="183"/>
      <c r="J24" s="93"/>
    </row>
    <row r="25" spans="1:10" x14ac:dyDescent="0.2">
      <c r="A25" s="5" t="s">
        <v>69</v>
      </c>
      <c r="B25" s="4"/>
      <c r="C25" s="7"/>
      <c r="D25" s="17"/>
      <c r="E25" s="17"/>
      <c r="F25" s="57"/>
      <c r="G25" s="17"/>
      <c r="H25" s="17"/>
      <c r="I25" s="17"/>
      <c r="J25" s="7"/>
    </row>
    <row r="26" spans="1:10" ht="15" x14ac:dyDescent="0.2">
      <c r="A26" s="182" t="s">
        <v>17</v>
      </c>
      <c r="B26" s="245">
        <f>'General Info'!C26</f>
        <v>8723</v>
      </c>
      <c r="C26" s="252" t="s">
        <v>66</v>
      </c>
      <c r="D26" s="183">
        <v>0</v>
      </c>
      <c r="E26" s="183">
        <v>0</v>
      </c>
      <c r="F26" s="243">
        <v>0</v>
      </c>
      <c r="G26" s="183">
        <v>12</v>
      </c>
      <c r="H26" s="183">
        <v>12</v>
      </c>
      <c r="I26" s="183">
        <f t="shared" ref="I26:I33" si="4">H26/B26*1000</f>
        <v>1.3756735068210477</v>
      </c>
      <c r="J26" s="253">
        <v>19</v>
      </c>
    </row>
    <row r="27" spans="1:10" ht="15" x14ac:dyDescent="0.2">
      <c r="A27" s="168" t="s">
        <v>15</v>
      </c>
      <c r="B27" s="169">
        <f>'General Info'!C27</f>
        <v>8623</v>
      </c>
      <c r="C27" s="155" t="s">
        <v>66</v>
      </c>
      <c r="D27" s="157">
        <v>3</v>
      </c>
      <c r="E27" s="157">
        <v>0</v>
      </c>
      <c r="F27" s="156">
        <f t="shared" ref="F27:F33" si="5">E27/D27</f>
        <v>0</v>
      </c>
      <c r="G27" s="157">
        <v>4.0999999999999996</v>
      </c>
      <c r="H27" s="157">
        <v>7.1</v>
      </c>
      <c r="I27" s="157">
        <f t="shared" si="4"/>
        <v>0.82337933433839727</v>
      </c>
      <c r="J27" s="155">
        <v>11</v>
      </c>
    </row>
    <row r="28" spans="1:10" ht="15" x14ac:dyDescent="0.2">
      <c r="A28" s="182" t="s">
        <v>9</v>
      </c>
      <c r="B28" s="4">
        <f>'General Info'!C28</f>
        <v>8459</v>
      </c>
      <c r="C28" s="252" t="s">
        <v>66</v>
      </c>
      <c r="D28" s="183">
        <v>5</v>
      </c>
      <c r="E28" s="183">
        <v>0</v>
      </c>
      <c r="F28" s="184">
        <f t="shared" si="5"/>
        <v>0</v>
      </c>
      <c r="G28" s="183">
        <v>2.0299999999999998</v>
      </c>
      <c r="H28" s="183">
        <v>7.03</v>
      </c>
      <c r="I28" s="183">
        <f t="shared" si="4"/>
        <v>0.83106750206880242</v>
      </c>
      <c r="J28" s="253">
        <v>9</v>
      </c>
    </row>
    <row r="29" spans="1:10" ht="15" x14ac:dyDescent="0.2">
      <c r="A29" s="168" t="s">
        <v>21</v>
      </c>
      <c r="B29" s="169">
        <f>'General Info'!C29</f>
        <v>7658</v>
      </c>
      <c r="C29" s="155" t="s">
        <v>66</v>
      </c>
      <c r="D29" s="157">
        <v>3</v>
      </c>
      <c r="E29" s="157">
        <v>0</v>
      </c>
      <c r="F29" s="156">
        <f t="shared" si="5"/>
        <v>0</v>
      </c>
      <c r="G29" s="157">
        <v>2.63</v>
      </c>
      <c r="H29" s="157">
        <v>5.63</v>
      </c>
      <c r="I29" s="157">
        <f t="shared" si="4"/>
        <v>0.73517889788456514</v>
      </c>
      <c r="J29" s="155">
        <v>10</v>
      </c>
    </row>
    <row r="30" spans="1:10" ht="15" x14ac:dyDescent="0.2">
      <c r="A30" s="182" t="s">
        <v>5</v>
      </c>
      <c r="B30" s="4">
        <f>'General Info'!C30</f>
        <v>7178</v>
      </c>
      <c r="C30" s="252" t="s">
        <v>66</v>
      </c>
      <c r="D30" s="183">
        <v>9</v>
      </c>
      <c r="E30" s="183">
        <v>0</v>
      </c>
      <c r="F30" s="184">
        <f t="shared" si="5"/>
        <v>0</v>
      </c>
      <c r="G30" s="183">
        <v>0</v>
      </c>
      <c r="H30" s="183">
        <v>9</v>
      </c>
      <c r="I30" s="183">
        <f t="shared" si="4"/>
        <v>1.2538311507383673</v>
      </c>
      <c r="J30" s="253">
        <v>9</v>
      </c>
    </row>
    <row r="31" spans="1:10" ht="15" x14ac:dyDescent="0.2">
      <c r="A31" s="168" t="s">
        <v>22</v>
      </c>
      <c r="B31" s="169">
        <f>'General Info'!C31</f>
        <v>6809</v>
      </c>
      <c r="C31" s="155" t="s">
        <v>66</v>
      </c>
      <c r="D31" s="157">
        <v>4.75</v>
      </c>
      <c r="E31" s="157">
        <v>0</v>
      </c>
      <c r="F31" s="156">
        <f t="shared" si="5"/>
        <v>0</v>
      </c>
      <c r="G31" s="157">
        <v>1.28</v>
      </c>
      <c r="H31" s="157">
        <v>6.03</v>
      </c>
      <c r="I31" s="157">
        <f t="shared" si="4"/>
        <v>0.88559259803201651</v>
      </c>
      <c r="J31" s="155">
        <v>9</v>
      </c>
    </row>
    <row r="32" spans="1:10" ht="15" x14ac:dyDescent="0.2">
      <c r="A32" s="182" t="s">
        <v>8</v>
      </c>
      <c r="B32" s="4">
        <f>'General Info'!C32</f>
        <v>4622</v>
      </c>
      <c r="C32" s="252" t="s">
        <v>66</v>
      </c>
      <c r="D32" s="183">
        <v>2</v>
      </c>
      <c r="E32" s="183">
        <v>0</v>
      </c>
      <c r="F32" s="184">
        <f t="shared" si="5"/>
        <v>0</v>
      </c>
      <c r="G32" s="183">
        <v>0</v>
      </c>
      <c r="H32" s="183">
        <v>2</v>
      </c>
      <c r="I32" s="183">
        <f t="shared" si="4"/>
        <v>0.43271311120726957</v>
      </c>
      <c r="J32" s="253">
        <v>3</v>
      </c>
    </row>
    <row r="33" spans="1:10" ht="15" x14ac:dyDescent="0.2">
      <c r="A33" s="168" t="s">
        <v>13</v>
      </c>
      <c r="B33" s="169">
        <f>'General Info'!C33</f>
        <v>2439</v>
      </c>
      <c r="C33" s="155" t="s">
        <v>66</v>
      </c>
      <c r="D33" s="157">
        <v>4.4800000000000004</v>
      </c>
      <c r="E33" s="157">
        <v>0</v>
      </c>
      <c r="F33" s="156">
        <f t="shared" si="5"/>
        <v>0</v>
      </c>
      <c r="G33" s="157">
        <v>0</v>
      </c>
      <c r="H33" s="157">
        <v>4.4800000000000004</v>
      </c>
      <c r="I33" s="157">
        <f t="shared" si="4"/>
        <v>1.8368183681836818</v>
      </c>
      <c r="J33" s="155">
        <v>6</v>
      </c>
    </row>
    <row r="34" spans="1:10" x14ac:dyDescent="0.2">
      <c r="B34" s="4"/>
      <c r="D34" s="16"/>
      <c r="E34" s="16"/>
      <c r="G34" s="16"/>
      <c r="H34" s="16"/>
      <c r="I34" s="16"/>
    </row>
    <row r="35" spans="1:10" ht="15" x14ac:dyDescent="0.25">
      <c r="A35" s="6" t="s">
        <v>71</v>
      </c>
      <c r="B35" s="15">
        <f>'General Info'!C35</f>
        <v>577267</v>
      </c>
      <c r="C35" s="12">
        <v>10</v>
      </c>
      <c r="D35" s="18">
        <f>SUM(D5:D33)</f>
        <v>188.20000000000002</v>
      </c>
      <c r="E35" s="18">
        <f>SUM(E5:E33)</f>
        <v>50.21</v>
      </c>
      <c r="F35" s="58">
        <f>AVERAGE(F5:F33)</f>
        <v>0.23479916855616881</v>
      </c>
      <c r="G35" s="18">
        <f>SUM(G5:G33)</f>
        <v>208.67</v>
      </c>
      <c r="H35" s="18">
        <f>SUM(H5:H33)</f>
        <v>396.87</v>
      </c>
      <c r="I35" s="18">
        <f>AVERAGE(I5:I33)</f>
        <v>0.82934038132129639</v>
      </c>
      <c r="J35" s="213">
        <f>SUM(J5:J33)</f>
        <v>550</v>
      </c>
    </row>
  </sheetData>
  <mergeCells count="1">
    <mergeCell ref="A1:J1"/>
  </mergeCells>
  <pageMargins left="0.25" right="0.25" top="0.75" bottom="0.75" header="0.3" footer="0.3"/>
  <pageSetup paperSize="5" scale="9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J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36.140625" customWidth="1"/>
    <col min="2" max="2" width="11.28515625" customWidth="1"/>
    <col min="3" max="3" width="11.7109375" customWidth="1"/>
    <col min="4" max="4" width="11.140625" customWidth="1"/>
    <col min="5" max="5" width="12" bestFit="1" customWidth="1"/>
    <col min="7" max="7" width="10.5703125" customWidth="1"/>
    <col min="8" max="8" width="10.85546875" customWidth="1"/>
    <col min="9" max="9" width="11" bestFit="1" customWidth="1"/>
  </cols>
  <sheetData>
    <row r="1" spans="1:10" s="26" customFormat="1" x14ac:dyDescent="0.2">
      <c r="A1" s="274" t="s">
        <v>534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s="26" customFormat="1" ht="38.25" x14ac:dyDescent="0.2">
      <c r="A2" s="59"/>
      <c r="B2" s="34" t="s">
        <v>135</v>
      </c>
      <c r="C2" s="60" t="s">
        <v>144</v>
      </c>
      <c r="D2" s="60" t="s">
        <v>145</v>
      </c>
      <c r="E2" s="60" t="s">
        <v>146</v>
      </c>
      <c r="F2" s="61" t="s">
        <v>147</v>
      </c>
      <c r="G2" s="60" t="s">
        <v>148</v>
      </c>
      <c r="H2" s="61" t="s">
        <v>149</v>
      </c>
      <c r="I2" s="60" t="s">
        <v>150</v>
      </c>
      <c r="J2" s="61" t="s">
        <v>151</v>
      </c>
    </row>
    <row r="3" spans="1:10" x14ac:dyDescent="0.2">
      <c r="E3" s="19"/>
      <c r="G3" s="19"/>
      <c r="I3" s="19"/>
    </row>
    <row r="4" spans="1:10" x14ac:dyDescent="0.2">
      <c r="A4" s="5" t="s">
        <v>70</v>
      </c>
      <c r="B4" s="14"/>
      <c r="C4" s="20"/>
      <c r="D4" s="62"/>
      <c r="E4" s="20"/>
      <c r="F4" s="57"/>
      <c r="G4" s="20"/>
      <c r="H4" s="57"/>
      <c r="I4" s="20"/>
      <c r="J4" s="57"/>
    </row>
    <row r="5" spans="1:10" ht="15" x14ac:dyDescent="0.2">
      <c r="A5" s="1" t="s">
        <v>10</v>
      </c>
      <c r="B5" s="4">
        <f>'General Info'!C5</f>
        <v>100690</v>
      </c>
      <c r="C5" s="185">
        <v>6011546</v>
      </c>
      <c r="D5" s="63">
        <f>C5/B5</f>
        <v>59.703505809911611</v>
      </c>
      <c r="E5" s="19">
        <v>4032209</v>
      </c>
      <c r="F5" s="54">
        <f>E5/C5*100%</f>
        <v>0.67074409810720903</v>
      </c>
      <c r="G5" s="19">
        <v>237214</v>
      </c>
      <c r="H5" s="54">
        <f>G5/C5*100%</f>
        <v>3.945973298715505E-2</v>
      </c>
      <c r="I5" s="19">
        <v>1742123</v>
      </c>
      <c r="J5" s="54">
        <f>I5/C5*100%</f>
        <v>0.28979616890563592</v>
      </c>
    </row>
    <row r="6" spans="1:10" ht="15" x14ac:dyDescent="0.2">
      <c r="A6" s="39" t="s">
        <v>12</v>
      </c>
      <c r="B6" s="169">
        <f>'General Info'!C6</f>
        <v>80229</v>
      </c>
      <c r="C6" s="44">
        <v>2895345</v>
      </c>
      <c r="D6" s="64">
        <f>C6/B6</f>
        <v>36.088509142579369</v>
      </c>
      <c r="E6" s="44">
        <v>2078198</v>
      </c>
      <c r="F6" s="156">
        <f>E6/C6*100%</f>
        <v>0.71777214805144118</v>
      </c>
      <c r="G6" s="44">
        <v>265154</v>
      </c>
      <c r="H6" s="156">
        <f>G6/C6*100%</f>
        <v>9.1579414542999199E-2</v>
      </c>
      <c r="I6" s="44">
        <v>551993</v>
      </c>
      <c r="J6" s="156">
        <f>I6/C6*100%</f>
        <v>0.19064843740555962</v>
      </c>
    </row>
    <row r="7" spans="1:10" ht="15" x14ac:dyDescent="0.2">
      <c r="A7" s="1"/>
      <c r="B7" s="4"/>
      <c r="C7" s="19"/>
      <c r="D7" s="63"/>
      <c r="E7" s="19"/>
      <c r="F7" s="54"/>
      <c r="G7" s="19"/>
      <c r="H7" s="54"/>
      <c r="I7" s="19"/>
      <c r="J7" s="54"/>
    </row>
    <row r="8" spans="1:10" x14ac:dyDescent="0.2">
      <c r="A8" s="5" t="s">
        <v>67</v>
      </c>
      <c r="B8" s="4"/>
      <c r="C8" s="20"/>
      <c r="D8" s="62"/>
      <c r="E8" s="20"/>
      <c r="F8" s="57"/>
      <c r="G8" s="20"/>
      <c r="H8" s="57"/>
      <c r="I8" s="20"/>
      <c r="J8" s="57"/>
    </row>
    <row r="9" spans="1:10" ht="15" x14ac:dyDescent="0.2">
      <c r="A9" s="1" t="s">
        <v>2</v>
      </c>
      <c r="B9" s="245">
        <f>'General Info'!C9</f>
        <v>47116</v>
      </c>
      <c r="C9" s="246">
        <v>3438178</v>
      </c>
      <c r="D9" s="247">
        <f>C9/B9</f>
        <v>72.972620765769591</v>
      </c>
      <c r="E9" s="246">
        <v>2839750</v>
      </c>
      <c r="F9" s="55">
        <f>E9/C9*100%</f>
        <v>0.82594618428714284</v>
      </c>
      <c r="G9" s="246">
        <v>312464</v>
      </c>
      <c r="H9" s="55">
        <f>G9/C9*100%</f>
        <v>9.0880693204365801E-2</v>
      </c>
      <c r="I9" s="246">
        <v>285964</v>
      </c>
      <c r="J9" s="55">
        <f>I9/C9*100%</f>
        <v>8.3173122508491418E-2</v>
      </c>
    </row>
    <row r="10" spans="1:10" ht="15" x14ac:dyDescent="0.2">
      <c r="A10" s="39" t="s">
        <v>18</v>
      </c>
      <c r="B10" s="169">
        <f>'General Info'!C10</f>
        <v>42158</v>
      </c>
      <c r="C10" s="44">
        <v>2799590</v>
      </c>
      <c r="D10" s="64">
        <f t="shared" ref="D10:D14" si="0">C10/B10</f>
        <v>66.407087622752499</v>
      </c>
      <c r="E10" s="44">
        <v>2135278</v>
      </c>
      <c r="F10" s="156">
        <f>E10/C10*100%</f>
        <v>0.76271096839180019</v>
      </c>
      <c r="G10" s="44">
        <v>181651</v>
      </c>
      <c r="H10" s="156">
        <f>G10/C10*100%</f>
        <v>6.4884858139941923E-2</v>
      </c>
      <c r="I10" s="44">
        <v>482661</v>
      </c>
      <c r="J10" s="156">
        <f>I10/C10*100%</f>
        <v>0.17240417346825784</v>
      </c>
    </row>
    <row r="11" spans="1:10" ht="15" x14ac:dyDescent="0.2">
      <c r="A11" s="1" t="s">
        <v>6</v>
      </c>
      <c r="B11" s="4">
        <f>'General Info'!C11</f>
        <v>39177</v>
      </c>
      <c r="C11" s="19">
        <v>1036707</v>
      </c>
      <c r="D11" s="63">
        <f t="shared" si="0"/>
        <v>26.462133394593767</v>
      </c>
      <c r="E11" s="19">
        <v>777851</v>
      </c>
      <c r="F11" s="54">
        <f t="shared" ref="F11:F14" si="1">E11/C11*100%</f>
        <v>0.75030939310721356</v>
      </c>
      <c r="G11" s="19">
        <v>55335</v>
      </c>
      <c r="H11" s="54">
        <f t="shared" ref="H11:H14" si="2">G11/C11*100%</f>
        <v>5.337573682824559E-2</v>
      </c>
      <c r="I11" s="19">
        <v>203521</v>
      </c>
      <c r="J11" s="54">
        <f t="shared" ref="J11:J14" si="3">I11/C11*100%</f>
        <v>0.1963148700645409</v>
      </c>
    </row>
    <row r="12" spans="1:10" ht="15" x14ac:dyDescent="0.2">
      <c r="A12" s="39" t="s">
        <v>0</v>
      </c>
      <c r="B12" s="169">
        <f>'General Info'!C12</f>
        <v>37079</v>
      </c>
      <c r="C12" s="44">
        <v>1122123</v>
      </c>
      <c r="D12" s="64">
        <f t="shared" si="0"/>
        <v>30.263032983629547</v>
      </c>
      <c r="E12" s="44">
        <v>760252</v>
      </c>
      <c r="F12" s="156">
        <f t="shared" si="1"/>
        <v>0.67751218003730429</v>
      </c>
      <c r="G12" s="44">
        <v>45500</v>
      </c>
      <c r="H12" s="156">
        <f t="shared" si="2"/>
        <v>4.0548139553328824E-2</v>
      </c>
      <c r="I12" s="44">
        <v>316371</v>
      </c>
      <c r="J12" s="156">
        <f t="shared" si="3"/>
        <v>0.2819396804093669</v>
      </c>
    </row>
    <row r="13" spans="1:10" ht="15" x14ac:dyDescent="0.2">
      <c r="A13" s="1" t="s">
        <v>16</v>
      </c>
      <c r="B13" s="4">
        <f>'General Info'!C13</f>
        <v>30996</v>
      </c>
      <c r="C13" s="19">
        <v>1498398</v>
      </c>
      <c r="D13" s="63">
        <f t="shared" si="0"/>
        <v>48.341656987998448</v>
      </c>
      <c r="E13" s="19">
        <v>1181328</v>
      </c>
      <c r="F13" s="54">
        <f t="shared" si="1"/>
        <v>0.78839400479712329</v>
      </c>
      <c r="G13" s="19">
        <v>104444</v>
      </c>
      <c r="H13" s="54">
        <f t="shared" si="2"/>
        <v>6.9703776967134229E-2</v>
      </c>
      <c r="I13" s="19">
        <v>212626</v>
      </c>
      <c r="J13" s="54">
        <f t="shared" si="3"/>
        <v>0.14190221823574245</v>
      </c>
    </row>
    <row r="14" spans="1:10" ht="15" x14ac:dyDescent="0.2">
      <c r="A14" s="39" t="s">
        <v>14</v>
      </c>
      <c r="B14" s="169">
        <f>'General Info'!C14</f>
        <v>29656</v>
      </c>
      <c r="C14" s="44">
        <v>1717047</v>
      </c>
      <c r="D14" s="64">
        <f t="shared" si="0"/>
        <v>57.898806312381979</v>
      </c>
      <c r="E14" s="44">
        <v>1534820</v>
      </c>
      <c r="F14" s="156">
        <f t="shared" si="1"/>
        <v>0.89387186256404161</v>
      </c>
      <c r="G14" s="44">
        <v>81361</v>
      </c>
      <c r="H14" s="156">
        <f t="shared" si="2"/>
        <v>4.7384259137926918E-2</v>
      </c>
      <c r="I14" s="44">
        <v>100866</v>
      </c>
      <c r="J14" s="156">
        <f t="shared" si="3"/>
        <v>5.8743878298031446E-2</v>
      </c>
    </row>
    <row r="15" spans="1:10" ht="15" x14ac:dyDescent="0.2">
      <c r="A15" s="1"/>
      <c r="B15" s="4"/>
      <c r="C15" s="19"/>
      <c r="D15" s="63"/>
      <c r="E15" s="19"/>
      <c r="F15" s="54"/>
      <c r="G15" s="19"/>
      <c r="H15" s="54"/>
      <c r="I15" s="19"/>
      <c r="J15" s="54"/>
    </row>
    <row r="16" spans="1:10" x14ac:dyDescent="0.2">
      <c r="A16" s="5" t="s">
        <v>68</v>
      </c>
      <c r="B16" s="4"/>
      <c r="C16" s="20"/>
      <c r="D16" s="62"/>
      <c r="E16" s="20"/>
      <c r="F16" s="57"/>
      <c r="G16" s="20"/>
      <c r="H16" s="57"/>
      <c r="I16" s="20"/>
      <c r="J16" s="57"/>
    </row>
    <row r="17" spans="1:10" ht="15" x14ac:dyDescent="0.2">
      <c r="A17" s="1" t="s">
        <v>19</v>
      </c>
      <c r="B17" s="245">
        <f>'General Info'!C17</f>
        <v>23347</v>
      </c>
      <c r="C17" s="19">
        <v>4096856</v>
      </c>
      <c r="D17" s="63">
        <f t="shared" ref="D17:D23" si="4">C17/B17</f>
        <v>175.47676360988564</v>
      </c>
      <c r="E17" s="19">
        <v>2878942</v>
      </c>
      <c r="F17" s="54">
        <f>E17/C17*100%</f>
        <v>0.70271984175182145</v>
      </c>
      <c r="G17" s="19">
        <v>244800</v>
      </c>
      <c r="H17" s="54">
        <f>G17/C17*100%</f>
        <v>5.9753137527899444E-2</v>
      </c>
      <c r="I17" s="19">
        <v>973114</v>
      </c>
      <c r="J17" s="54">
        <f>I17/C17*100%</f>
        <v>0.23752702072027915</v>
      </c>
    </row>
    <row r="18" spans="1:10" ht="15" x14ac:dyDescent="0.2">
      <c r="A18" s="39" t="s">
        <v>20</v>
      </c>
      <c r="B18" s="169">
        <f>'General Info'!C18</f>
        <v>20441</v>
      </c>
      <c r="C18" s="124">
        <v>325059</v>
      </c>
      <c r="D18" s="64">
        <f t="shared" si="4"/>
        <v>15.90230419255418</v>
      </c>
      <c r="E18" s="44">
        <v>295902</v>
      </c>
      <c r="F18" s="156">
        <f>E18/C18*100%</f>
        <v>0.91030243740367134</v>
      </c>
      <c r="G18" s="44">
        <v>0</v>
      </c>
      <c r="H18" s="156">
        <f>G18/C18*100%</f>
        <v>0</v>
      </c>
      <c r="I18" s="44">
        <v>29157</v>
      </c>
      <c r="J18" s="156">
        <f>I18/C18*100%</f>
        <v>8.9697562596328662E-2</v>
      </c>
    </row>
    <row r="19" spans="1:10" ht="15" x14ac:dyDescent="0.2">
      <c r="A19" s="1" t="s">
        <v>11</v>
      </c>
      <c r="B19" s="4">
        <f>'General Info'!C19</f>
        <v>19674</v>
      </c>
      <c r="C19" s="19">
        <v>1319083</v>
      </c>
      <c r="D19" s="63">
        <f t="shared" si="4"/>
        <v>67.047016366778493</v>
      </c>
      <c r="E19" s="19">
        <v>934614</v>
      </c>
      <c r="F19" s="54">
        <f t="shared" ref="F19:F23" si="5">E19/C19*100%</f>
        <v>0.70853312490571096</v>
      </c>
      <c r="G19" s="19">
        <v>142912</v>
      </c>
      <c r="H19" s="54">
        <f t="shared" ref="H19:H23" si="6">G19/C19*100%</f>
        <v>0.10834193147815566</v>
      </c>
      <c r="I19" s="19">
        <v>241557</v>
      </c>
      <c r="J19" s="54">
        <f t="shared" ref="J19:J23" si="7">I19/C19*100%</f>
        <v>0.18312494361613332</v>
      </c>
    </row>
    <row r="20" spans="1:10" ht="15" x14ac:dyDescent="0.2">
      <c r="A20" s="39" t="s">
        <v>3</v>
      </c>
      <c r="B20" s="169">
        <f>'General Info'!C20</f>
        <v>14499</v>
      </c>
      <c r="C20" s="44">
        <v>611228</v>
      </c>
      <c r="D20" s="64">
        <f t="shared" si="4"/>
        <v>42.156562521553212</v>
      </c>
      <c r="E20" s="44">
        <v>413978</v>
      </c>
      <c r="F20" s="156">
        <f t="shared" si="5"/>
        <v>0.67728899854064273</v>
      </c>
      <c r="G20" s="44">
        <v>87300</v>
      </c>
      <c r="H20" s="156">
        <f t="shared" si="6"/>
        <v>0.14282722650140373</v>
      </c>
      <c r="I20" s="44">
        <v>109950</v>
      </c>
      <c r="J20" s="156">
        <f t="shared" si="7"/>
        <v>0.17988377495795349</v>
      </c>
    </row>
    <row r="21" spans="1:10" ht="15" x14ac:dyDescent="0.2">
      <c r="A21" s="1" t="s">
        <v>4</v>
      </c>
      <c r="B21" s="4">
        <f>'General Info'!C21</f>
        <v>13724</v>
      </c>
      <c r="C21" s="19">
        <v>1667256</v>
      </c>
      <c r="D21" s="63">
        <f t="shared" si="4"/>
        <v>121.48469833867676</v>
      </c>
      <c r="E21" s="19">
        <v>1167330</v>
      </c>
      <c r="F21" s="54">
        <f t="shared" si="5"/>
        <v>0.70015042680908035</v>
      </c>
      <c r="G21" s="19">
        <v>64737</v>
      </c>
      <c r="H21" s="54">
        <f t="shared" si="6"/>
        <v>3.8828470252918565E-2</v>
      </c>
      <c r="I21" s="19">
        <v>435189</v>
      </c>
      <c r="J21" s="54">
        <f t="shared" si="7"/>
        <v>0.26102110293800113</v>
      </c>
    </row>
    <row r="22" spans="1:10" ht="15" x14ac:dyDescent="0.2">
      <c r="A22" s="39" t="s">
        <v>7</v>
      </c>
      <c r="B22" s="169">
        <f>'General Info'!C22</f>
        <v>12503</v>
      </c>
      <c r="C22" s="44">
        <v>293427</v>
      </c>
      <c r="D22" s="64">
        <f t="shared" si="4"/>
        <v>23.468527553387187</v>
      </c>
      <c r="E22" s="44">
        <v>220644</v>
      </c>
      <c r="F22" s="156">
        <f t="shared" si="5"/>
        <v>0.75195534153298771</v>
      </c>
      <c r="G22" s="44">
        <v>23033</v>
      </c>
      <c r="H22" s="156">
        <f t="shared" si="6"/>
        <v>7.8496525541276022E-2</v>
      </c>
      <c r="I22" s="44">
        <v>49750</v>
      </c>
      <c r="J22" s="156">
        <f t="shared" si="7"/>
        <v>0.1695481329257362</v>
      </c>
    </row>
    <row r="23" spans="1:10" ht="15" x14ac:dyDescent="0.2">
      <c r="A23" s="138" t="s">
        <v>1</v>
      </c>
      <c r="B23" s="4">
        <f>'General Info'!C23</f>
        <v>11467</v>
      </c>
      <c r="C23" s="139">
        <v>336721</v>
      </c>
      <c r="D23" s="140">
        <f t="shared" si="4"/>
        <v>29.364349873550186</v>
      </c>
      <c r="E23" s="139">
        <v>237548</v>
      </c>
      <c r="F23" s="54">
        <f t="shared" si="5"/>
        <v>0.70547426504435418</v>
      </c>
      <c r="G23" s="139">
        <v>23564</v>
      </c>
      <c r="H23" s="54">
        <f t="shared" si="6"/>
        <v>6.9980785279207411E-2</v>
      </c>
      <c r="I23" s="139">
        <v>75609</v>
      </c>
      <c r="J23" s="54">
        <f t="shared" si="7"/>
        <v>0.22454494967643834</v>
      </c>
    </row>
    <row r="24" spans="1:10" x14ac:dyDescent="0.2">
      <c r="B24" s="4"/>
    </row>
    <row r="25" spans="1:10" x14ac:dyDescent="0.2">
      <c r="A25" s="143" t="s">
        <v>69</v>
      </c>
      <c r="B25" s="4"/>
      <c r="C25" s="145"/>
      <c r="D25" s="146"/>
      <c r="E25" s="147"/>
      <c r="F25" s="148"/>
      <c r="G25" s="147"/>
      <c r="H25" s="149"/>
      <c r="I25" s="145"/>
      <c r="J25" s="148"/>
    </row>
    <row r="26" spans="1:10" ht="15" x14ac:dyDescent="0.2">
      <c r="A26" s="144" t="s">
        <v>17</v>
      </c>
      <c r="B26" s="244">
        <f>'General Info'!C26</f>
        <v>8723</v>
      </c>
      <c r="C26" s="142">
        <v>1064849</v>
      </c>
      <c r="D26" s="64">
        <f t="shared" ref="D26:D33" si="8">C26/B26</f>
        <v>122.07371317207382</v>
      </c>
      <c r="E26" s="44">
        <v>862700</v>
      </c>
      <c r="F26" s="156">
        <f>E26/C26*100%</f>
        <v>0.81016181637020834</v>
      </c>
      <c r="G26" s="44">
        <v>61851</v>
      </c>
      <c r="H26" s="204">
        <f>G26/C26*100%</f>
        <v>5.8084291763433125E-2</v>
      </c>
      <c r="I26" s="142">
        <v>140298</v>
      </c>
      <c r="J26" s="156">
        <f>I26/C26*100%</f>
        <v>0.13175389186635852</v>
      </c>
    </row>
    <row r="27" spans="1:10" ht="15" x14ac:dyDescent="0.2">
      <c r="A27" s="1" t="s">
        <v>15</v>
      </c>
      <c r="B27" s="4">
        <f>'General Info'!C27</f>
        <v>8623</v>
      </c>
      <c r="C27" s="19">
        <v>395115</v>
      </c>
      <c r="D27" s="63">
        <f t="shared" si="8"/>
        <v>45.821059955931808</v>
      </c>
      <c r="E27" s="19">
        <v>278601</v>
      </c>
      <c r="F27" s="54">
        <f>E27/C27*100%</f>
        <v>0.70511370107437077</v>
      </c>
      <c r="G27" s="19">
        <v>40630</v>
      </c>
      <c r="H27" s="54">
        <f>G27/C27*100%</f>
        <v>0.10283082140642598</v>
      </c>
      <c r="I27" s="19">
        <v>75884</v>
      </c>
      <c r="J27" s="54">
        <f>I27/C27*100%</f>
        <v>0.19205547751920327</v>
      </c>
    </row>
    <row r="28" spans="1:10" ht="15" x14ac:dyDescent="0.2">
      <c r="A28" s="39" t="s">
        <v>9</v>
      </c>
      <c r="B28" s="169">
        <f>'General Info'!C28</f>
        <v>8459</v>
      </c>
      <c r="C28" s="44">
        <v>508082</v>
      </c>
      <c r="D28" s="64">
        <f t="shared" si="8"/>
        <v>60.064073767584823</v>
      </c>
      <c r="E28" s="44">
        <v>384871</v>
      </c>
      <c r="F28" s="156">
        <f t="shared" ref="F28:F33" si="9">E28/C28*100%</f>
        <v>0.75749780547234502</v>
      </c>
      <c r="G28" s="44">
        <v>24512</v>
      </c>
      <c r="H28" s="154">
        <f t="shared" ref="H28:H33" si="10">G28/C28*100%</f>
        <v>4.8244181057388376E-2</v>
      </c>
      <c r="I28" s="44">
        <v>98699</v>
      </c>
      <c r="J28" s="156">
        <f t="shared" ref="J28:J33" si="11">I28/C28*100%</f>
        <v>0.19425801347026661</v>
      </c>
    </row>
    <row r="29" spans="1:10" ht="15" x14ac:dyDescent="0.2">
      <c r="A29" s="1" t="s">
        <v>21</v>
      </c>
      <c r="B29" s="4">
        <f>'General Info'!C29</f>
        <v>7658</v>
      </c>
      <c r="C29" s="19">
        <v>273836</v>
      </c>
      <c r="D29" s="63">
        <f t="shared" si="8"/>
        <v>35.758161399843303</v>
      </c>
      <c r="E29" s="19">
        <v>223954</v>
      </c>
      <c r="F29" s="54">
        <f t="shared" si="9"/>
        <v>0.81783987496165589</v>
      </c>
      <c r="G29" s="19">
        <v>20016</v>
      </c>
      <c r="H29" s="54">
        <f t="shared" si="10"/>
        <v>7.3094845089761759E-2</v>
      </c>
      <c r="I29" s="19">
        <v>29866</v>
      </c>
      <c r="J29" s="54">
        <f t="shared" si="11"/>
        <v>0.10906527994858237</v>
      </c>
    </row>
    <row r="30" spans="1:10" ht="15" x14ac:dyDescent="0.2">
      <c r="A30" s="39" t="s">
        <v>5</v>
      </c>
      <c r="B30" s="169">
        <f>'General Info'!C30</f>
        <v>7178</v>
      </c>
      <c r="C30" s="44">
        <v>549933</v>
      </c>
      <c r="D30" s="64">
        <f t="shared" si="8"/>
        <v>76.613680691000283</v>
      </c>
      <c r="E30" s="44">
        <v>499492</v>
      </c>
      <c r="F30" s="156">
        <f t="shared" si="9"/>
        <v>0.90827791749176723</v>
      </c>
      <c r="G30" s="44">
        <v>21414</v>
      </c>
      <c r="H30" s="154">
        <f t="shared" si="10"/>
        <v>3.8939288967928823E-2</v>
      </c>
      <c r="I30" s="44">
        <v>29027</v>
      </c>
      <c r="J30" s="156">
        <f t="shared" si="11"/>
        <v>5.2782793540303997E-2</v>
      </c>
    </row>
    <row r="31" spans="1:10" ht="15" x14ac:dyDescent="0.2">
      <c r="A31" s="1" t="s">
        <v>22</v>
      </c>
      <c r="B31" s="4">
        <f>'General Info'!C31</f>
        <v>6809</v>
      </c>
      <c r="C31" s="19">
        <v>324335</v>
      </c>
      <c r="D31" s="63">
        <f t="shared" si="8"/>
        <v>47.633279483037157</v>
      </c>
      <c r="E31" s="19">
        <v>263362</v>
      </c>
      <c r="F31" s="54">
        <f t="shared" si="9"/>
        <v>0.81200610479905033</v>
      </c>
      <c r="G31" s="19">
        <v>11118</v>
      </c>
      <c r="H31" s="54">
        <f t="shared" si="10"/>
        <v>3.4279371637350273E-2</v>
      </c>
      <c r="I31" s="19">
        <v>49855</v>
      </c>
      <c r="J31" s="54">
        <f t="shared" si="11"/>
        <v>0.15371452356359935</v>
      </c>
    </row>
    <row r="32" spans="1:10" ht="15" x14ac:dyDescent="0.2">
      <c r="A32" s="39" t="s">
        <v>8</v>
      </c>
      <c r="B32" s="169">
        <f>'General Info'!C32</f>
        <v>4622</v>
      </c>
      <c r="C32" s="44">
        <v>153392</v>
      </c>
      <c r="D32" s="64">
        <f t="shared" si="8"/>
        <v>33.187364777152744</v>
      </c>
      <c r="E32" s="44">
        <v>117077</v>
      </c>
      <c r="F32" s="156">
        <f t="shared" si="9"/>
        <v>0.76325362470011471</v>
      </c>
      <c r="G32" s="44">
        <v>25714</v>
      </c>
      <c r="H32" s="154">
        <f t="shared" si="10"/>
        <v>0.1676358610618546</v>
      </c>
      <c r="I32" s="44">
        <v>10601</v>
      </c>
      <c r="J32" s="156">
        <f t="shared" si="11"/>
        <v>6.9110514238030663E-2</v>
      </c>
    </row>
    <row r="33" spans="1:10" ht="15" x14ac:dyDescent="0.2">
      <c r="A33" s="1" t="s">
        <v>13</v>
      </c>
      <c r="B33" s="4">
        <f>'General Info'!C33</f>
        <v>2439</v>
      </c>
      <c r="C33" s="19">
        <v>297708</v>
      </c>
      <c r="D33" s="63">
        <f t="shared" si="8"/>
        <v>122.06150061500615</v>
      </c>
      <c r="E33" s="19">
        <v>227792</v>
      </c>
      <c r="F33" s="54">
        <f t="shared" si="9"/>
        <v>0.76515243124135057</v>
      </c>
      <c r="G33" s="19">
        <v>42159</v>
      </c>
      <c r="H33" s="54">
        <f t="shared" si="10"/>
        <v>0.14161191503083559</v>
      </c>
      <c r="I33" s="19">
        <v>27757</v>
      </c>
      <c r="J33" s="54">
        <f t="shared" si="11"/>
        <v>9.3235653727813825E-2</v>
      </c>
    </row>
    <row r="34" spans="1:10" x14ac:dyDescent="0.2">
      <c r="B34" s="4"/>
      <c r="C34" s="19"/>
      <c r="D34" s="63"/>
      <c r="E34" s="19"/>
      <c r="F34" s="54"/>
      <c r="G34" s="19"/>
      <c r="H34" s="54"/>
      <c r="I34" s="19"/>
      <c r="J34" s="54"/>
    </row>
    <row r="35" spans="1:10" ht="15" x14ac:dyDescent="0.25">
      <c r="A35" s="6" t="s">
        <v>71</v>
      </c>
      <c r="B35" s="15">
        <f>'General Info'!C35</f>
        <v>577267</v>
      </c>
      <c r="C35" s="21">
        <f>SUM(C5:C33)</f>
        <v>32735814</v>
      </c>
      <c r="D35" s="65">
        <f>C35/B35</f>
        <v>56.708271908839407</v>
      </c>
      <c r="E35" s="21">
        <f>SUM(E5:E33)</f>
        <v>24346493</v>
      </c>
      <c r="F35" s="58">
        <f>AVERAGE(F5:F33)</f>
        <v>0.76447776310619164</v>
      </c>
      <c r="G35" s="21">
        <f>SUM(G5:G33)</f>
        <v>2116883</v>
      </c>
      <c r="H35" s="58">
        <f>AVERAGE(H5:H33)</f>
        <v>7.2207185389432035E-2</v>
      </c>
      <c r="I35" s="21">
        <f>SUM(I5:I33)</f>
        <v>6272438</v>
      </c>
      <c r="J35" s="58">
        <f>AVERAGE(J5:J33)</f>
        <v>0.16331505150437628</v>
      </c>
    </row>
    <row r="39" spans="1:10" x14ac:dyDescent="0.2">
      <c r="C39" s="54"/>
    </row>
    <row r="40" spans="1:10" x14ac:dyDescent="0.2">
      <c r="D40" s="54"/>
    </row>
  </sheetData>
  <mergeCells count="1">
    <mergeCell ref="A1:J1"/>
  </mergeCells>
  <pageMargins left="0.25" right="0.25" top="0.75" bottom="0.75" header="0.3" footer="0.3"/>
  <pageSetup paperSize="5" scale="97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7"/>
  <sheetViews>
    <sheetView zoomScaleNormal="100" workbookViewId="0">
      <selection activeCell="A2" sqref="A2"/>
    </sheetView>
  </sheetViews>
  <sheetFormatPr defaultRowHeight="12.75" x14ac:dyDescent="0.2"/>
  <cols>
    <col min="1" max="1" width="35" customWidth="1"/>
    <col min="2" max="2" width="10.7109375" customWidth="1"/>
    <col min="3" max="3" width="11.140625" bestFit="1" customWidth="1"/>
    <col min="4" max="4" width="10.140625" bestFit="1" customWidth="1"/>
    <col min="5" max="5" width="11.140625" bestFit="1" customWidth="1"/>
    <col min="6" max="6" width="13.5703125" style="54" customWidth="1"/>
    <col min="7" max="7" width="14.42578125" style="63" customWidth="1"/>
  </cols>
  <sheetData>
    <row r="1" spans="1:7" x14ac:dyDescent="0.2">
      <c r="A1" s="268" t="s">
        <v>533</v>
      </c>
      <c r="B1" s="269"/>
      <c r="C1" s="269"/>
      <c r="D1" s="269"/>
      <c r="E1" s="269"/>
      <c r="F1" s="269"/>
      <c r="G1" s="270"/>
    </row>
    <row r="2" spans="1:7" ht="25.5" x14ac:dyDescent="0.2">
      <c r="A2" s="59"/>
      <c r="B2" s="34" t="s">
        <v>135</v>
      </c>
      <c r="C2" s="60" t="s">
        <v>152</v>
      </c>
      <c r="D2" s="60" t="s">
        <v>153</v>
      </c>
      <c r="E2" s="60" t="s">
        <v>154</v>
      </c>
      <c r="F2" s="50" t="s">
        <v>155</v>
      </c>
      <c r="G2" s="66" t="s">
        <v>156</v>
      </c>
    </row>
    <row r="3" spans="1:7" x14ac:dyDescent="0.2">
      <c r="C3" s="19"/>
      <c r="D3" s="19"/>
      <c r="E3" s="19"/>
    </row>
    <row r="4" spans="1:7" x14ac:dyDescent="0.2">
      <c r="A4" s="5" t="s">
        <v>70</v>
      </c>
      <c r="B4" s="14"/>
      <c r="C4" s="20"/>
      <c r="D4" s="20"/>
      <c r="E4" s="20"/>
      <c r="F4" s="57"/>
      <c r="G4" s="62"/>
    </row>
    <row r="5" spans="1:7" ht="15" x14ac:dyDescent="0.2">
      <c r="A5" s="1" t="s">
        <v>10</v>
      </c>
      <c r="B5" s="4">
        <f>'General Info'!C5</f>
        <v>100690</v>
      </c>
      <c r="C5" s="19">
        <v>2842096</v>
      </c>
      <c r="D5" s="19">
        <v>1190113</v>
      </c>
      <c r="E5" s="19">
        <f>C5+D5</f>
        <v>4032209</v>
      </c>
      <c r="F5" s="54">
        <f>D5/E5*100%</f>
        <v>0.29515161540485624</v>
      </c>
      <c r="G5" s="63">
        <f>E5/B5</f>
        <v>40.04577415830768</v>
      </c>
    </row>
    <row r="6" spans="1:7" ht="15" x14ac:dyDescent="0.2">
      <c r="A6" s="39" t="s">
        <v>12</v>
      </c>
      <c r="B6" s="169">
        <f>'General Info'!C6</f>
        <v>80229</v>
      </c>
      <c r="C6" s="44">
        <v>1346906</v>
      </c>
      <c r="D6" s="44">
        <v>731292</v>
      </c>
      <c r="E6" s="187">
        <f>C6+D6</f>
        <v>2078198</v>
      </c>
      <c r="F6" s="156">
        <f>D6/E6*100%</f>
        <v>0.35188754873212275</v>
      </c>
      <c r="G6" s="186">
        <f>E6/B6</f>
        <v>25.903326727243265</v>
      </c>
    </row>
    <row r="7" spans="1:7" ht="15" x14ac:dyDescent="0.2">
      <c r="A7" s="1"/>
      <c r="B7" s="4"/>
      <c r="C7" s="19"/>
      <c r="D7" s="19"/>
      <c r="E7" s="19"/>
    </row>
    <row r="8" spans="1:7" x14ac:dyDescent="0.2">
      <c r="A8" s="5" t="s">
        <v>67</v>
      </c>
      <c r="B8" s="10"/>
      <c r="C8" s="20"/>
      <c r="D8" s="20"/>
      <c r="E8" s="20"/>
      <c r="F8" s="57"/>
      <c r="G8" s="62"/>
    </row>
    <row r="9" spans="1:7" ht="15" x14ac:dyDescent="0.2">
      <c r="A9" s="1" t="s">
        <v>2</v>
      </c>
      <c r="B9" s="4">
        <f>'General Info'!C9</f>
        <v>47116</v>
      </c>
      <c r="C9" s="19">
        <v>1984496</v>
      </c>
      <c r="D9" s="19">
        <v>855254</v>
      </c>
      <c r="E9" s="19">
        <f>C9+D9</f>
        <v>2839750</v>
      </c>
      <c r="F9" s="54">
        <f>D9/E9*100%</f>
        <v>0.30117228629280746</v>
      </c>
      <c r="G9" s="63">
        <f>E9/B9</f>
        <v>60.271457678920115</v>
      </c>
    </row>
    <row r="10" spans="1:7" ht="15" x14ac:dyDescent="0.2">
      <c r="A10" s="39" t="s">
        <v>18</v>
      </c>
      <c r="B10" s="169">
        <f>'General Info'!C10</f>
        <v>42158</v>
      </c>
      <c r="C10" s="44">
        <v>1468706</v>
      </c>
      <c r="D10" s="44">
        <v>666572</v>
      </c>
      <c r="E10" s="187">
        <f t="shared" ref="E10:E14" si="0">C10+D10</f>
        <v>2135278</v>
      </c>
      <c r="F10" s="156">
        <f t="shared" ref="F10:F14" si="1">D10/E10*100%</f>
        <v>0.31217106156669061</v>
      </c>
      <c r="G10" s="186">
        <f t="shared" ref="G10:G14" si="2">E10/B10</f>
        <v>50.649414108828694</v>
      </c>
    </row>
    <row r="11" spans="1:7" ht="15" x14ac:dyDescent="0.2">
      <c r="A11" s="1" t="s">
        <v>6</v>
      </c>
      <c r="B11" s="4">
        <f>'General Info'!C11</f>
        <v>39177</v>
      </c>
      <c r="C11" s="19">
        <v>496884</v>
      </c>
      <c r="D11" s="19">
        <v>280967</v>
      </c>
      <c r="E11" s="19">
        <f t="shared" si="0"/>
        <v>777851</v>
      </c>
      <c r="F11" s="54">
        <f t="shared" si="1"/>
        <v>0.36120928044059852</v>
      </c>
      <c r="G11" s="63">
        <f t="shared" si="2"/>
        <v>19.854787247619775</v>
      </c>
    </row>
    <row r="12" spans="1:7" ht="15" x14ac:dyDescent="0.2">
      <c r="A12" s="39" t="s">
        <v>0</v>
      </c>
      <c r="B12" s="169">
        <f>'General Info'!C12</f>
        <v>37079</v>
      </c>
      <c r="C12" s="44">
        <v>634252</v>
      </c>
      <c r="D12" s="44">
        <v>126000</v>
      </c>
      <c r="E12" s="187">
        <f t="shared" si="0"/>
        <v>760252</v>
      </c>
      <c r="F12" s="156">
        <f t="shared" si="1"/>
        <v>0.16573451960665675</v>
      </c>
      <c r="G12" s="186">
        <f t="shared" si="2"/>
        <v>20.503573451279699</v>
      </c>
    </row>
    <row r="13" spans="1:7" ht="15" x14ac:dyDescent="0.2">
      <c r="A13" s="1" t="s">
        <v>16</v>
      </c>
      <c r="B13" s="4">
        <f>'General Info'!C13</f>
        <v>30996</v>
      </c>
      <c r="C13" s="19">
        <v>874370</v>
      </c>
      <c r="D13" s="19">
        <v>306958</v>
      </c>
      <c r="E13" s="19">
        <f t="shared" si="0"/>
        <v>1181328</v>
      </c>
      <c r="F13" s="54">
        <f t="shared" si="1"/>
        <v>0.25984146655289642</v>
      </c>
      <c r="G13" s="63">
        <f t="shared" si="2"/>
        <v>38.11227255129694</v>
      </c>
    </row>
    <row r="14" spans="1:7" ht="15" x14ac:dyDescent="0.2">
      <c r="A14" s="39" t="s">
        <v>14</v>
      </c>
      <c r="B14" s="169">
        <f>'General Info'!C14</f>
        <v>29656</v>
      </c>
      <c r="C14" s="44">
        <v>981609</v>
      </c>
      <c r="D14" s="44">
        <v>553211</v>
      </c>
      <c r="E14" s="187">
        <f t="shared" si="0"/>
        <v>1534820</v>
      </c>
      <c r="F14" s="156">
        <f t="shared" si="1"/>
        <v>0.36044031221902245</v>
      </c>
      <c r="G14" s="186">
        <f t="shared" si="2"/>
        <v>51.754113838683573</v>
      </c>
    </row>
    <row r="15" spans="1:7" ht="15" x14ac:dyDescent="0.2">
      <c r="A15" s="1"/>
      <c r="B15" s="4"/>
      <c r="C15" s="19"/>
      <c r="D15" s="19"/>
      <c r="E15" s="19"/>
    </row>
    <row r="16" spans="1:7" x14ac:dyDescent="0.2">
      <c r="A16" s="5" t="s">
        <v>68</v>
      </c>
      <c r="B16" s="10"/>
      <c r="C16" s="20"/>
      <c r="D16" s="20"/>
      <c r="E16" s="20"/>
      <c r="F16" s="57"/>
      <c r="G16" s="62"/>
    </row>
    <row r="17" spans="1:7" ht="15" x14ac:dyDescent="0.2">
      <c r="A17" s="1" t="s">
        <v>19</v>
      </c>
      <c r="B17" s="4">
        <f>'General Info'!C17</f>
        <v>23347</v>
      </c>
      <c r="C17" s="19">
        <v>2032451</v>
      </c>
      <c r="D17" s="19">
        <v>846491</v>
      </c>
      <c r="E17" s="19">
        <f>C17+D17</f>
        <v>2878942</v>
      </c>
      <c r="F17" s="54">
        <f>D17/E17*100%</f>
        <v>0.29402850074784415</v>
      </c>
      <c r="G17" s="63">
        <f>E17/B17</f>
        <v>123.31100355506061</v>
      </c>
    </row>
    <row r="18" spans="1:7" ht="15" x14ac:dyDescent="0.2">
      <c r="A18" s="39" t="s">
        <v>20</v>
      </c>
      <c r="B18" s="169">
        <f>'General Info'!C18</f>
        <v>20441</v>
      </c>
      <c r="C18" s="150">
        <v>275685</v>
      </c>
      <c r="D18" s="150">
        <v>20217</v>
      </c>
      <c r="E18" s="187">
        <f t="shared" ref="E18:E23" si="3">C18+D18</f>
        <v>295902</v>
      </c>
      <c r="F18" s="156">
        <f t="shared" ref="F18:F23" si="4">D18/E18*100%</f>
        <v>6.8323296226453348E-2</v>
      </c>
      <c r="G18" s="186">
        <f t="shared" ref="G18:G23" si="5">E18/B18</f>
        <v>14.475906266816692</v>
      </c>
    </row>
    <row r="19" spans="1:7" ht="15" x14ac:dyDescent="0.2">
      <c r="A19" s="1" t="s">
        <v>11</v>
      </c>
      <c r="B19" s="4">
        <f>'General Info'!C19</f>
        <v>19674</v>
      </c>
      <c r="C19" s="3">
        <v>739092</v>
      </c>
      <c r="D19" s="3">
        <v>195522</v>
      </c>
      <c r="E19" s="19">
        <f t="shared" si="3"/>
        <v>934614</v>
      </c>
      <c r="F19" s="54">
        <f t="shared" si="4"/>
        <v>0.20920080375427716</v>
      </c>
      <c r="G19" s="63">
        <f t="shared" si="5"/>
        <v>47.505032021957916</v>
      </c>
    </row>
    <row r="20" spans="1:7" ht="15" x14ac:dyDescent="0.2">
      <c r="A20" s="39" t="s">
        <v>3</v>
      </c>
      <c r="B20" s="169">
        <f>'General Info'!C20</f>
        <v>14499</v>
      </c>
      <c r="C20" s="150">
        <v>298341</v>
      </c>
      <c r="D20" s="150">
        <v>115637</v>
      </c>
      <c r="E20" s="187">
        <f t="shared" si="3"/>
        <v>413978</v>
      </c>
      <c r="F20" s="156">
        <f t="shared" si="4"/>
        <v>0.27933126881138609</v>
      </c>
      <c r="G20" s="186">
        <f t="shared" si="5"/>
        <v>28.552176012138769</v>
      </c>
    </row>
    <row r="21" spans="1:7" ht="15" x14ac:dyDescent="0.2">
      <c r="A21" s="1" t="s">
        <v>4</v>
      </c>
      <c r="B21" s="4">
        <f>'General Info'!C21</f>
        <v>13724</v>
      </c>
      <c r="C21" s="3">
        <v>814903</v>
      </c>
      <c r="D21" s="3">
        <v>352427</v>
      </c>
      <c r="E21" s="19">
        <f t="shared" si="3"/>
        <v>1167330</v>
      </c>
      <c r="F21" s="54">
        <f t="shared" si="4"/>
        <v>0.30190862909374383</v>
      </c>
      <c r="G21" s="63">
        <f t="shared" si="5"/>
        <v>85.057563392596904</v>
      </c>
    </row>
    <row r="22" spans="1:7" ht="15" x14ac:dyDescent="0.2">
      <c r="A22" s="39" t="s">
        <v>7</v>
      </c>
      <c r="B22" s="169">
        <f>'General Info'!C22</f>
        <v>12503</v>
      </c>
      <c r="C22" s="150">
        <v>146354</v>
      </c>
      <c r="D22" s="150">
        <v>74290</v>
      </c>
      <c r="E22" s="187">
        <f t="shared" si="3"/>
        <v>220644</v>
      </c>
      <c r="F22" s="156">
        <f t="shared" si="4"/>
        <v>0.33669621652979459</v>
      </c>
      <c r="G22" s="186">
        <f t="shared" si="5"/>
        <v>17.647284651683595</v>
      </c>
    </row>
    <row r="23" spans="1:7" ht="15" x14ac:dyDescent="0.2">
      <c r="A23" s="1" t="s">
        <v>1</v>
      </c>
      <c r="B23" s="4">
        <f>'General Info'!C23</f>
        <v>11467</v>
      </c>
      <c r="C23" s="3">
        <v>222476</v>
      </c>
      <c r="D23" s="3">
        <v>15072</v>
      </c>
      <c r="E23" s="19">
        <f t="shared" si="3"/>
        <v>237548</v>
      </c>
      <c r="F23" s="54">
        <f t="shared" si="4"/>
        <v>6.3448229410477036E-2</v>
      </c>
      <c r="G23" s="63">
        <f t="shared" si="5"/>
        <v>20.715793145548094</v>
      </c>
    </row>
    <row r="24" spans="1:7" x14ac:dyDescent="0.2">
      <c r="B24" s="4"/>
    </row>
    <row r="25" spans="1:7" x14ac:dyDescent="0.2">
      <c r="A25" s="5" t="s">
        <v>69</v>
      </c>
      <c r="B25" s="10"/>
      <c r="C25" s="20"/>
      <c r="D25" s="20"/>
      <c r="E25" s="20"/>
      <c r="F25" s="57"/>
      <c r="G25" s="62"/>
    </row>
    <row r="26" spans="1:7" ht="15" x14ac:dyDescent="0.2">
      <c r="A26" s="39" t="s">
        <v>17</v>
      </c>
      <c r="B26" s="169">
        <f>'General Info'!C26</f>
        <v>8723</v>
      </c>
      <c r="C26" s="187">
        <v>657257</v>
      </c>
      <c r="D26" s="187">
        <v>205443</v>
      </c>
      <c r="E26" s="187">
        <f>C26+D26</f>
        <v>862700</v>
      </c>
      <c r="F26" s="156">
        <f>D26/E26*100%</f>
        <v>0.23813956184073259</v>
      </c>
      <c r="G26" s="186">
        <f>E26/B26</f>
        <v>98.899461194543164</v>
      </c>
    </row>
    <row r="27" spans="1:7" ht="15" x14ac:dyDescent="0.2">
      <c r="A27" s="1" t="s">
        <v>15</v>
      </c>
      <c r="B27" s="4">
        <f>'General Info'!C27</f>
        <v>8623</v>
      </c>
      <c r="C27" s="3">
        <v>194379</v>
      </c>
      <c r="D27" s="3">
        <v>84222</v>
      </c>
      <c r="E27" s="188">
        <f t="shared" ref="E27:E33" si="6">C27+D27</f>
        <v>278601</v>
      </c>
      <c r="F27" s="184">
        <f t="shared" ref="F27:F33" si="7">D27/E27*100%</f>
        <v>0.30230329395802602</v>
      </c>
      <c r="G27" s="189">
        <f t="shared" ref="G27:G33" si="8">E27/B27</f>
        <v>32.309057172677726</v>
      </c>
    </row>
    <row r="28" spans="1:7" ht="15" x14ac:dyDescent="0.2">
      <c r="A28" s="39" t="s">
        <v>9</v>
      </c>
      <c r="B28" s="169">
        <f>'General Info'!C28</f>
        <v>8459</v>
      </c>
      <c r="C28" s="150">
        <v>265193</v>
      </c>
      <c r="D28" s="150">
        <v>119678</v>
      </c>
      <c r="E28" s="187">
        <f t="shared" si="6"/>
        <v>384871</v>
      </c>
      <c r="F28" s="156">
        <f t="shared" si="7"/>
        <v>0.31095613855031945</v>
      </c>
      <c r="G28" s="186">
        <f t="shared" si="8"/>
        <v>45.498404066674546</v>
      </c>
    </row>
    <row r="29" spans="1:7" ht="15" x14ac:dyDescent="0.2">
      <c r="A29" s="1" t="s">
        <v>21</v>
      </c>
      <c r="B29" s="4">
        <f>'General Info'!C29</f>
        <v>7658</v>
      </c>
      <c r="C29" s="3">
        <v>162369</v>
      </c>
      <c r="D29" s="3">
        <v>61585</v>
      </c>
      <c r="E29" s="188">
        <f t="shared" si="6"/>
        <v>223954</v>
      </c>
      <c r="F29" s="184">
        <f t="shared" si="7"/>
        <v>0.27498950677371248</v>
      </c>
      <c r="G29" s="189">
        <f t="shared" si="8"/>
        <v>29.244450248106556</v>
      </c>
    </row>
    <row r="30" spans="1:7" ht="15" x14ac:dyDescent="0.2">
      <c r="A30" s="39" t="s">
        <v>5</v>
      </c>
      <c r="B30" s="169">
        <f>'General Info'!C30</f>
        <v>7178</v>
      </c>
      <c r="C30" s="150">
        <v>309926</v>
      </c>
      <c r="D30" s="150">
        <v>189566</v>
      </c>
      <c r="E30" s="187">
        <f t="shared" si="6"/>
        <v>499492</v>
      </c>
      <c r="F30" s="156">
        <f t="shared" si="7"/>
        <v>0.37951758987130924</v>
      </c>
      <c r="G30" s="186">
        <f t="shared" si="8"/>
        <v>69.586514349400943</v>
      </c>
    </row>
    <row r="31" spans="1:7" ht="15" x14ac:dyDescent="0.2">
      <c r="A31" s="1" t="s">
        <v>22</v>
      </c>
      <c r="B31" s="4">
        <f>'General Info'!C31</f>
        <v>6809</v>
      </c>
      <c r="C31" s="3">
        <v>182947</v>
      </c>
      <c r="D31" s="3">
        <v>80415</v>
      </c>
      <c r="E31" s="188">
        <f t="shared" si="6"/>
        <v>263362</v>
      </c>
      <c r="F31" s="184">
        <f t="shared" si="7"/>
        <v>0.30534017815782077</v>
      </c>
      <c r="G31" s="189">
        <f t="shared" si="8"/>
        <v>38.678513731825525</v>
      </c>
    </row>
    <row r="32" spans="1:7" ht="15" x14ac:dyDescent="0.2">
      <c r="A32" s="39" t="s">
        <v>8</v>
      </c>
      <c r="B32" s="169">
        <f>'General Info'!C32</f>
        <v>4622</v>
      </c>
      <c r="C32" s="150">
        <v>88167</v>
      </c>
      <c r="D32" s="150">
        <v>28910</v>
      </c>
      <c r="E32" s="187">
        <f t="shared" si="6"/>
        <v>117077</v>
      </c>
      <c r="F32" s="156">
        <f t="shared" si="7"/>
        <v>0.24693150661530447</v>
      </c>
      <c r="G32" s="186">
        <f t="shared" si="8"/>
        <v>25.33037646040675</v>
      </c>
    </row>
    <row r="33" spans="1:7" ht="15" x14ac:dyDescent="0.2">
      <c r="A33" s="1" t="s">
        <v>13</v>
      </c>
      <c r="B33" s="4">
        <f>'General Info'!C33</f>
        <v>2439</v>
      </c>
      <c r="C33" s="3">
        <v>191717</v>
      </c>
      <c r="D33" s="3">
        <v>36075</v>
      </c>
      <c r="E33" s="188">
        <f t="shared" si="6"/>
        <v>227792</v>
      </c>
      <c r="F33" s="184">
        <f t="shared" si="7"/>
        <v>0.15836816042705626</v>
      </c>
      <c r="G33" s="189">
        <f t="shared" si="8"/>
        <v>93.395653956539562</v>
      </c>
    </row>
    <row r="34" spans="1:7" x14ac:dyDescent="0.2">
      <c r="B34" s="4"/>
      <c r="C34" s="19"/>
      <c r="D34" s="19"/>
      <c r="E34" s="19"/>
    </row>
    <row r="35" spans="1:7" ht="15" x14ac:dyDescent="0.25">
      <c r="A35" s="6" t="s">
        <v>71</v>
      </c>
      <c r="B35" s="15">
        <f>'General Info'!C35</f>
        <v>577267</v>
      </c>
      <c r="C35" s="21">
        <f>SUM(C5:C33)</f>
        <v>17210576</v>
      </c>
      <c r="D35" s="21">
        <f>SUM(D5:D33)</f>
        <v>7135917</v>
      </c>
      <c r="E35" s="21">
        <f>SUM(E5:E33)</f>
        <v>24346493</v>
      </c>
      <c r="F35" s="58">
        <f>D35/E35*100%</f>
        <v>0.29309835301536036</v>
      </c>
      <c r="G35" s="65">
        <f>E35/B35</f>
        <v>42.175445677650032</v>
      </c>
    </row>
    <row r="36" spans="1:7" x14ac:dyDescent="0.2">
      <c r="F36"/>
      <c r="G36"/>
    </row>
    <row r="37" spans="1:7" x14ac:dyDescent="0.2">
      <c r="G37"/>
    </row>
  </sheetData>
  <mergeCells count="1">
    <mergeCell ref="A1:G1"/>
  </mergeCells>
  <pageMargins left="0.25" right="0.25" top="0.75" bottom="0.75" header="0.3" footer="0.3"/>
  <pageSetup paperSize="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8"/>
  <sheetViews>
    <sheetView zoomScaleNormal="100" workbookViewId="0">
      <selection activeCell="G28" sqref="G28"/>
    </sheetView>
  </sheetViews>
  <sheetFormatPr defaultRowHeight="12.75" x14ac:dyDescent="0.2"/>
  <cols>
    <col min="1" max="1" width="35.7109375" customWidth="1"/>
    <col min="2" max="3" width="10.85546875" customWidth="1"/>
    <col min="4" max="4" width="11.85546875" style="63" customWidth="1"/>
    <col min="5" max="5" width="10.140625" bestFit="1" customWidth="1"/>
    <col min="7" max="8" width="10.28515625" customWidth="1"/>
    <col min="11" max="11" width="11" customWidth="1"/>
    <col min="12" max="12" width="40.140625" bestFit="1" customWidth="1"/>
    <col min="13" max="13" width="27.7109375" bestFit="1" customWidth="1"/>
  </cols>
  <sheetData>
    <row r="1" spans="1:13" s="26" customFormat="1" x14ac:dyDescent="0.2">
      <c r="A1" s="274" t="s">
        <v>532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3" s="26" customFormat="1" ht="38.25" x14ac:dyDescent="0.2">
      <c r="A2" s="67"/>
      <c r="B2" s="34" t="s">
        <v>135</v>
      </c>
      <c r="C2" s="60" t="s">
        <v>157</v>
      </c>
      <c r="D2" s="68" t="s">
        <v>158</v>
      </c>
      <c r="E2" s="60" t="s">
        <v>159</v>
      </c>
      <c r="F2" s="50" t="s">
        <v>160</v>
      </c>
      <c r="G2" s="60" t="s">
        <v>161</v>
      </c>
      <c r="H2" s="50" t="s">
        <v>162</v>
      </c>
      <c r="I2" s="60" t="s">
        <v>163</v>
      </c>
      <c r="J2" s="50" t="s">
        <v>164</v>
      </c>
    </row>
    <row r="3" spans="1:13" x14ac:dyDescent="0.2">
      <c r="C3" s="19"/>
      <c r="E3" s="19"/>
      <c r="F3" s="19"/>
      <c r="G3" s="19"/>
      <c r="H3" s="19"/>
      <c r="I3" s="19"/>
      <c r="J3" s="19"/>
    </row>
    <row r="4" spans="1:13" x14ac:dyDescent="0.2">
      <c r="A4" s="5" t="s">
        <v>70</v>
      </c>
      <c r="B4" s="14"/>
      <c r="C4" s="20"/>
      <c r="D4" s="62"/>
      <c r="E4" s="20"/>
      <c r="F4" s="20"/>
      <c r="G4" s="20"/>
      <c r="H4" s="20"/>
      <c r="I4" s="20"/>
      <c r="J4" s="20"/>
    </row>
    <row r="5" spans="1:13" ht="15" x14ac:dyDescent="0.2">
      <c r="A5" s="1" t="s">
        <v>10</v>
      </c>
      <c r="B5" s="4">
        <f>'General Info'!C5</f>
        <v>100690</v>
      </c>
      <c r="C5" s="19">
        <v>237214</v>
      </c>
      <c r="D5" s="63">
        <f>C5/B5</f>
        <v>2.3558843976561725</v>
      </c>
      <c r="E5" s="19">
        <v>165865</v>
      </c>
      <c r="F5" s="54">
        <f>E5/C5*100%</f>
        <v>0.69922095660458494</v>
      </c>
      <c r="G5" s="19">
        <v>25380</v>
      </c>
      <c r="H5" s="54">
        <f>G5/C5*100%</f>
        <v>0.1069919987859064</v>
      </c>
      <c r="I5" s="19">
        <v>45969</v>
      </c>
      <c r="J5" s="54">
        <f>I5/C5*100%</f>
        <v>0.19378704460950871</v>
      </c>
    </row>
    <row r="6" spans="1:13" ht="15" x14ac:dyDescent="0.2">
      <c r="A6" s="39" t="s">
        <v>12</v>
      </c>
      <c r="B6" s="169">
        <f>'General Info'!C6</f>
        <v>80229</v>
      </c>
      <c r="C6" s="44">
        <v>265154</v>
      </c>
      <c r="D6" s="186">
        <f>C6/B6</f>
        <v>3.3049645390070923</v>
      </c>
      <c r="E6" s="44">
        <v>168360</v>
      </c>
      <c r="F6" s="156">
        <f>E6/C6*100%</f>
        <v>0.63495176388061281</v>
      </c>
      <c r="G6" s="44">
        <v>61530</v>
      </c>
      <c r="H6" s="156">
        <f>G6/C6*100%</f>
        <v>0.23205382532415125</v>
      </c>
      <c r="I6" s="44">
        <v>35264</v>
      </c>
      <c r="J6" s="156">
        <f>I6/C6*100%</f>
        <v>0.13299441079523597</v>
      </c>
    </row>
    <row r="7" spans="1:13" ht="15" x14ac:dyDescent="0.2">
      <c r="A7" s="1"/>
      <c r="B7" s="4"/>
      <c r="C7" s="19"/>
      <c r="E7" s="19"/>
      <c r="F7" s="54"/>
      <c r="G7" s="19"/>
      <c r="H7" s="54"/>
      <c r="I7" s="19"/>
      <c r="J7" s="54"/>
    </row>
    <row r="8" spans="1:13" x14ac:dyDescent="0.2">
      <c r="A8" s="5" t="s">
        <v>67</v>
      </c>
      <c r="B8" s="10"/>
      <c r="C8" s="20"/>
      <c r="D8" s="62"/>
      <c r="E8" s="20"/>
      <c r="F8" s="57"/>
      <c r="G8" s="20"/>
      <c r="H8" s="57"/>
      <c r="I8" s="20"/>
      <c r="J8" s="57"/>
    </row>
    <row r="9" spans="1:13" ht="15" x14ac:dyDescent="0.2">
      <c r="A9" s="1" t="s">
        <v>2</v>
      </c>
      <c r="B9" s="4">
        <f>'General Info'!C9</f>
        <v>47116</v>
      </c>
      <c r="C9" s="19">
        <v>312464</v>
      </c>
      <c r="D9" s="63">
        <f>C9/B9</f>
        <v>6.631802360132439</v>
      </c>
      <c r="E9" s="19">
        <v>148167</v>
      </c>
      <c r="F9" s="54">
        <f>E9/C9*100%</f>
        <v>0.47418902657586154</v>
      </c>
      <c r="G9" s="19">
        <v>116030</v>
      </c>
      <c r="H9" s="54">
        <f>G9/C9*100%</f>
        <v>0.37133877822725175</v>
      </c>
      <c r="I9" s="19">
        <v>48267</v>
      </c>
      <c r="J9" s="54">
        <f>I9/C9*100%</f>
        <v>0.15447219519688668</v>
      </c>
    </row>
    <row r="10" spans="1:13" ht="15" x14ac:dyDescent="0.2">
      <c r="A10" s="39" t="s">
        <v>18</v>
      </c>
      <c r="B10" s="169">
        <f>'General Info'!C10</f>
        <v>42158</v>
      </c>
      <c r="C10" s="44">
        <v>181651</v>
      </c>
      <c r="D10" s="186">
        <f t="shared" ref="D10:D14" si="0">C10/B10</f>
        <v>4.308814459888989</v>
      </c>
      <c r="E10" s="187">
        <v>117778</v>
      </c>
      <c r="F10" s="156">
        <f t="shared" ref="F10:F14" si="1">E10/C10*100%</f>
        <v>0.64837518097891012</v>
      </c>
      <c r="G10" s="187">
        <v>63873</v>
      </c>
      <c r="H10" s="156">
        <f t="shared" ref="H10:H14" si="2">G10/C10*100%</f>
        <v>0.35162481902108988</v>
      </c>
      <c r="I10" s="187">
        <v>0</v>
      </c>
      <c r="J10" s="156">
        <f t="shared" ref="J10:J14" si="3">I10/C10*100%</f>
        <v>0</v>
      </c>
    </row>
    <row r="11" spans="1:13" ht="15" x14ac:dyDescent="0.25">
      <c r="A11" s="242" t="s">
        <v>6</v>
      </c>
      <c r="B11" s="4">
        <f>'General Info'!C11</f>
        <v>39177</v>
      </c>
      <c r="C11" s="19">
        <v>55335</v>
      </c>
      <c r="D11" s="63">
        <f t="shared" si="0"/>
        <v>1.4124358679837661</v>
      </c>
      <c r="E11" s="19">
        <v>50851</v>
      </c>
      <c r="F11" s="54">
        <f t="shared" si="1"/>
        <v>0.91896629619589776</v>
      </c>
      <c r="G11" s="19">
        <v>0</v>
      </c>
      <c r="H11" s="54">
        <v>0</v>
      </c>
      <c r="I11" s="19">
        <v>4484</v>
      </c>
      <c r="J11" s="214">
        <f t="shared" si="3"/>
        <v>8.1033703804102283E-2</v>
      </c>
      <c r="L11" s="125"/>
      <c r="M11" s="125"/>
    </row>
    <row r="12" spans="1:13" ht="15" x14ac:dyDescent="0.25">
      <c r="A12" s="39" t="s">
        <v>0</v>
      </c>
      <c r="B12" s="169">
        <f>'General Info'!C12</f>
        <v>37079</v>
      </c>
      <c r="C12" s="44">
        <v>45500</v>
      </c>
      <c r="D12" s="186">
        <f t="shared" si="0"/>
        <v>1.2271096847272041</v>
      </c>
      <c r="E12" s="187">
        <v>34513</v>
      </c>
      <c r="F12" s="156">
        <f t="shared" si="1"/>
        <v>0.75852747252747255</v>
      </c>
      <c r="G12" s="187">
        <v>4702</v>
      </c>
      <c r="H12" s="156">
        <f t="shared" si="2"/>
        <v>0.10334065934065934</v>
      </c>
      <c r="I12" s="187">
        <v>6285</v>
      </c>
      <c r="J12" s="156">
        <f t="shared" si="3"/>
        <v>0.13813186813186812</v>
      </c>
      <c r="L12" s="126"/>
      <c r="M12" s="127"/>
    </row>
    <row r="13" spans="1:13" ht="15" x14ac:dyDescent="0.25">
      <c r="A13" s="1" t="s">
        <v>16</v>
      </c>
      <c r="B13" s="4">
        <f>'General Info'!C13</f>
        <v>30996</v>
      </c>
      <c r="C13" s="19">
        <v>104444</v>
      </c>
      <c r="D13" s="63">
        <f t="shared" si="0"/>
        <v>3.3695960769131501</v>
      </c>
      <c r="E13" s="19">
        <v>74156</v>
      </c>
      <c r="F13" s="54">
        <f t="shared" si="1"/>
        <v>0.71000727662670904</v>
      </c>
      <c r="G13" s="19">
        <v>8200</v>
      </c>
      <c r="H13" s="54">
        <f t="shared" si="2"/>
        <v>7.8510972387116545E-2</v>
      </c>
      <c r="I13" s="19">
        <v>22088</v>
      </c>
      <c r="J13" s="54">
        <f t="shared" si="3"/>
        <v>0.21148175098617442</v>
      </c>
      <c r="L13" s="126"/>
      <c r="M13" s="127"/>
    </row>
    <row r="14" spans="1:13" ht="15" x14ac:dyDescent="0.25">
      <c r="A14" s="39" t="s">
        <v>14</v>
      </c>
      <c r="B14" s="169">
        <f>'General Info'!C14</f>
        <v>29656</v>
      </c>
      <c r="C14" s="44">
        <v>81361</v>
      </c>
      <c r="D14" s="186">
        <f t="shared" si="0"/>
        <v>2.7434920420825466</v>
      </c>
      <c r="E14" s="187">
        <v>46000</v>
      </c>
      <c r="F14" s="156">
        <f t="shared" si="1"/>
        <v>0.56538144811396118</v>
      </c>
      <c r="G14" s="187">
        <v>20000</v>
      </c>
      <c r="H14" s="156">
        <f t="shared" si="2"/>
        <v>0.24581802091911359</v>
      </c>
      <c r="I14" s="187">
        <v>15361</v>
      </c>
      <c r="J14" s="156">
        <f t="shared" si="3"/>
        <v>0.18880053096692517</v>
      </c>
      <c r="L14" s="126"/>
      <c r="M14" s="127"/>
    </row>
    <row r="15" spans="1:13" ht="15" x14ac:dyDescent="0.25">
      <c r="A15" s="1"/>
      <c r="B15" s="4"/>
      <c r="C15" s="19"/>
      <c r="E15" s="19"/>
      <c r="F15" s="54"/>
      <c r="G15" s="19"/>
      <c r="H15" s="54"/>
      <c r="I15" s="19"/>
      <c r="J15" s="54"/>
      <c r="L15" s="126"/>
      <c r="M15" s="127"/>
    </row>
    <row r="16" spans="1:13" ht="15" x14ac:dyDescent="0.25">
      <c r="A16" s="5" t="s">
        <v>68</v>
      </c>
      <c r="B16" s="10"/>
      <c r="C16" s="20"/>
      <c r="D16" s="62"/>
      <c r="E16" s="20"/>
      <c r="F16" s="57"/>
      <c r="G16" s="20"/>
      <c r="H16" s="57"/>
      <c r="I16" s="20"/>
      <c r="J16" s="57"/>
      <c r="L16" s="126"/>
      <c r="M16" s="127"/>
    </row>
    <row r="17" spans="1:13" ht="15" x14ac:dyDescent="0.25">
      <c r="A17" s="1" t="s">
        <v>19</v>
      </c>
      <c r="B17" s="4">
        <f>'General Info'!C17</f>
        <v>23347</v>
      </c>
      <c r="C17" s="19">
        <v>244800</v>
      </c>
      <c r="D17" s="63">
        <f>C17/B17</f>
        <v>10.485287188932197</v>
      </c>
      <c r="E17" s="19">
        <v>76500</v>
      </c>
      <c r="F17" s="54">
        <f>E17/C17*100%</f>
        <v>0.3125</v>
      </c>
      <c r="G17" s="19">
        <v>132600</v>
      </c>
      <c r="H17" s="54">
        <f>G17/C17*100%</f>
        <v>0.54166666666666663</v>
      </c>
      <c r="I17" s="19">
        <v>35700</v>
      </c>
      <c r="J17" s="54">
        <f>I17/C17*100%</f>
        <v>0.14583333333333334</v>
      </c>
      <c r="L17" s="126"/>
      <c r="M17" s="127"/>
    </row>
    <row r="18" spans="1:13" ht="15" x14ac:dyDescent="0.25">
      <c r="A18" s="39" t="s">
        <v>20</v>
      </c>
      <c r="B18" s="169">
        <f>'General Info'!C18</f>
        <v>20441</v>
      </c>
      <c r="C18" s="44">
        <v>0</v>
      </c>
      <c r="D18" s="186">
        <f t="shared" ref="D18:D23" si="4">C18/B18</f>
        <v>0</v>
      </c>
      <c r="E18" s="187">
        <v>0</v>
      </c>
      <c r="F18" s="156">
        <v>0</v>
      </c>
      <c r="G18" s="187">
        <v>0</v>
      </c>
      <c r="H18" s="156">
        <v>0</v>
      </c>
      <c r="I18" s="187">
        <v>0</v>
      </c>
      <c r="J18" s="156">
        <v>0</v>
      </c>
      <c r="L18" s="126"/>
      <c r="M18" s="127"/>
    </row>
    <row r="19" spans="1:13" ht="15" x14ac:dyDescent="0.25">
      <c r="A19" s="1" t="s">
        <v>11</v>
      </c>
      <c r="B19" s="4">
        <f>'General Info'!C19</f>
        <v>19674</v>
      </c>
      <c r="C19" s="19">
        <v>142912</v>
      </c>
      <c r="D19" s="63">
        <f t="shared" si="4"/>
        <v>7.2640032530242964</v>
      </c>
      <c r="E19" s="19">
        <v>105890</v>
      </c>
      <c r="F19" s="54">
        <f t="shared" ref="F19:F23" si="5">E19/C19*100%</f>
        <v>0.7409454769368562</v>
      </c>
      <c r="G19" s="19">
        <v>5000</v>
      </c>
      <c r="H19" s="54">
        <f t="shared" ref="H19:H23" si="6">G19/C19*100%</f>
        <v>3.4986565158978952E-2</v>
      </c>
      <c r="I19" s="19">
        <v>32022</v>
      </c>
      <c r="J19" s="54">
        <f t="shared" ref="J19:J23" si="7">I19/C19*100%</f>
        <v>0.22406795790416481</v>
      </c>
      <c r="L19" s="126"/>
      <c r="M19" s="127"/>
    </row>
    <row r="20" spans="1:13" ht="15" x14ac:dyDescent="0.25">
      <c r="A20" s="39" t="s">
        <v>3</v>
      </c>
      <c r="B20" s="169">
        <f>'General Info'!C20</f>
        <v>14499</v>
      </c>
      <c r="C20" s="44">
        <v>87300</v>
      </c>
      <c r="D20" s="186">
        <f t="shared" si="4"/>
        <v>6.0211049037864681</v>
      </c>
      <c r="E20" s="187">
        <v>82400</v>
      </c>
      <c r="F20" s="156">
        <f t="shared" si="5"/>
        <v>0.94387170675830467</v>
      </c>
      <c r="G20" s="187">
        <v>4900</v>
      </c>
      <c r="H20" s="156">
        <f t="shared" si="6"/>
        <v>5.6128293241695305E-2</v>
      </c>
      <c r="I20" s="187">
        <v>0</v>
      </c>
      <c r="J20" s="156">
        <f t="shared" si="7"/>
        <v>0</v>
      </c>
      <c r="L20" s="126"/>
      <c r="M20" s="127"/>
    </row>
    <row r="21" spans="1:13" ht="15" x14ac:dyDescent="0.25">
      <c r="A21" s="1" t="s">
        <v>4</v>
      </c>
      <c r="B21" s="4">
        <f>'General Info'!C21</f>
        <v>13724</v>
      </c>
      <c r="C21" s="19">
        <v>64737</v>
      </c>
      <c r="D21" s="63">
        <f t="shared" si="4"/>
        <v>4.717064995628097</v>
      </c>
      <c r="E21" s="19">
        <v>41109</v>
      </c>
      <c r="F21" s="54">
        <f t="shared" si="5"/>
        <v>0.63501552435237962</v>
      </c>
      <c r="G21" s="19">
        <v>7425</v>
      </c>
      <c r="H21" s="54">
        <f t="shared" si="6"/>
        <v>0.11469484220770193</v>
      </c>
      <c r="I21" s="19">
        <v>16203</v>
      </c>
      <c r="J21" s="54">
        <f t="shared" si="7"/>
        <v>0.25028963343991845</v>
      </c>
      <c r="L21" s="126"/>
      <c r="M21" s="127"/>
    </row>
    <row r="22" spans="1:13" ht="15" x14ac:dyDescent="0.25">
      <c r="A22" s="39" t="s">
        <v>7</v>
      </c>
      <c r="B22" s="169">
        <f>'General Info'!C22</f>
        <v>12503</v>
      </c>
      <c r="C22" s="44">
        <v>23033</v>
      </c>
      <c r="D22" s="186">
        <f t="shared" si="4"/>
        <v>1.8421978725105974</v>
      </c>
      <c r="E22" s="187">
        <v>19508</v>
      </c>
      <c r="F22" s="156">
        <f t="shared" si="5"/>
        <v>0.8469587114140581</v>
      </c>
      <c r="G22" s="187">
        <v>3425</v>
      </c>
      <c r="H22" s="156">
        <f t="shared" si="6"/>
        <v>0.1486996917466244</v>
      </c>
      <c r="I22" s="187">
        <v>100</v>
      </c>
      <c r="J22" s="156">
        <f t="shared" si="7"/>
        <v>4.3415968393175006E-3</v>
      </c>
      <c r="L22" s="126"/>
      <c r="M22" s="127"/>
    </row>
    <row r="23" spans="1:13" ht="15" x14ac:dyDescent="0.25">
      <c r="A23" s="1" t="s">
        <v>1</v>
      </c>
      <c r="B23" s="4">
        <f>'General Info'!C23</f>
        <v>11467</v>
      </c>
      <c r="C23" s="19">
        <v>23564</v>
      </c>
      <c r="D23" s="63">
        <f t="shared" si="4"/>
        <v>2.0549402633644371</v>
      </c>
      <c r="E23" s="19">
        <v>23564</v>
      </c>
      <c r="F23" s="54">
        <f t="shared" si="5"/>
        <v>1</v>
      </c>
      <c r="G23" s="19">
        <v>0</v>
      </c>
      <c r="H23" s="54">
        <f t="shared" si="6"/>
        <v>0</v>
      </c>
      <c r="I23" s="19">
        <v>0</v>
      </c>
      <c r="J23" s="54">
        <f t="shared" si="7"/>
        <v>0</v>
      </c>
      <c r="L23" s="126"/>
      <c r="M23" s="127"/>
    </row>
    <row r="24" spans="1:13" ht="15" x14ac:dyDescent="0.25">
      <c r="A24" s="182"/>
      <c r="B24" s="4"/>
      <c r="C24" s="188"/>
      <c r="D24" s="189"/>
      <c r="E24" s="188"/>
      <c r="F24" s="184"/>
      <c r="G24" s="188"/>
      <c r="H24" s="184"/>
      <c r="I24" s="188"/>
      <c r="J24" s="184"/>
      <c r="L24" s="126"/>
      <c r="M24" s="127"/>
    </row>
    <row r="25" spans="1:13" ht="15" x14ac:dyDescent="0.25">
      <c r="A25" s="151" t="s">
        <v>69</v>
      </c>
      <c r="B25" s="10"/>
      <c r="C25" s="20"/>
      <c r="D25" s="62"/>
      <c r="E25" s="20"/>
      <c r="F25" s="57"/>
      <c r="G25" s="20"/>
      <c r="H25" s="57"/>
      <c r="I25" s="20"/>
      <c r="J25" s="57"/>
      <c r="L25" s="126"/>
      <c r="M25" s="127"/>
    </row>
    <row r="26" spans="1:13" ht="15" x14ac:dyDescent="0.25">
      <c r="A26" s="190" t="s">
        <v>17</v>
      </c>
      <c r="B26" s="169">
        <f>'General Info'!C26</f>
        <v>8723</v>
      </c>
      <c r="C26" s="152">
        <v>61851</v>
      </c>
      <c r="D26" s="153">
        <f>C26/B26</f>
        <v>7.0905651725323855</v>
      </c>
      <c r="E26" s="152">
        <v>42585</v>
      </c>
      <c r="F26" s="154">
        <f>E26/C26*100%</f>
        <v>0.68850948246592614</v>
      </c>
      <c r="G26" s="152">
        <v>122</v>
      </c>
      <c r="H26" s="154">
        <f>G26/C26*100%</f>
        <v>1.9724822557436418E-3</v>
      </c>
      <c r="I26" s="152">
        <v>19144</v>
      </c>
      <c r="J26" s="154">
        <f>I26/C26*100%</f>
        <v>0.30951803527833016</v>
      </c>
      <c r="L26" s="126"/>
      <c r="M26" s="127"/>
    </row>
    <row r="27" spans="1:13" ht="15" x14ac:dyDescent="0.25">
      <c r="A27" s="1" t="s">
        <v>15</v>
      </c>
      <c r="B27" s="4">
        <f>'General Info'!C27</f>
        <v>8623</v>
      </c>
      <c r="C27" s="19">
        <v>40630</v>
      </c>
      <c r="D27" s="191">
        <f t="shared" ref="D27:D33" si="8">C27/B27</f>
        <v>4.7118172329815611</v>
      </c>
      <c r="E27" s="188">
        <v>32658</v>
      </c>
      <c r="F27" s="192">
        <f t="shared" ref="F27:F33" si="9">E27/C27*100%</f>
        <v>0.8037903027319715</v>
      </c>
      <c r="G27" s="188">
        <v>4150</v>
      </c>
      <c r="H27" s="192">
        <f t="shared" ref="H27:H33" si="10">G27/C27*100%</f>
        <v>0.10214127492000985</v>
      </c>
      <c r="I27" s="188">
        <v>3822</v>
      </c>
      <c r="J27" s="192">
        <f t="shared" ref="J27:J33" si="11">I27/C27*100%</f>
        <v>9.406842234801871E-2</v>
      </c>
      <c r="L27" s="126"/>
      <c r="M27" s="127"/>
    </row>
    <row r="28" spans="1:13" ht="15" x14ac:dyDescent="0.25">
      <c r="A28" s="39" t="s">
        <v>9</v>
      </c>
      <c r="B28" s="169">
        <f>'General Info'!C28</f>
        <v>8459</v>
      </c>
      <c r="C28" s="44">
        <v>24512</v>
      </c>
      <c r="D28" s="153">
        <f t="shared" si="8"/>
        <v>2.8977420498876936</v>
      </c>
      <c r="E28" s="44">
        <v>24463</v>
      </c>
      <c r="F28" s="154">
        <f t="shared" si="9"/>
        <v>0.99800097911227159</v>
      </c>
      <c r="G28" s="44">
        <v>0</v>
      </c>
      <c r="H28" s="154">
        <f t="shared" si="10"/>
        <v>0</v>
      </c>
      <c r="I28" s="44">
        <v>49</v>
      </c>
      <c r="J28" s="154">
        <f t="shared" si="11"/>
        <v>1.9990208877284595E-3</v>
      </c>
      <c r="L28" s="126"/>
      <c r="M28" s="127"/>
    </row>
    <row r="29" spans="1:13" ht="15" x14ac:dyDescent="0.25">
      <c r="A29" s="1" t="s">
        <v>21</v>
      </c>
      <c r="B29" s="4">
        <f>'General Info'!C29</f>
        <v>7658</v>
      </c>
      <c r="C29" s="19">
        <v>20016</v>
      </c>
      <c r="D29" s="191">
        <f t="shared" si="8"/>
        <v>2.6137372682162443</v>
      </c>
      <c r="E29" s="188">
        <v>19209</v>
      </c>
      <c r="F29" s="192">
        <f t="shared" si="9"/>
        <v>0.95968225419664266</v>
      </c>
      <c r="G29" s="188">
        <v>0</v>
      </c>
      <c r="H29" s="192">
        <f t="shared" si="10"/>
        <v>0</v>
      </c>
      <c r="I29" s="188">
        <v>807</v>
      </c>
      <c r="J29" s="192">
        <f t="shared" si="11"/>
        <v>4.0317745803357313E-2</v>
      </c>
      <c r="L29" s="126"/>
      <c r="M29" s="127"/>
    </row>
    <row r="30" spans="1:13" ht="15" x14ac:dyDescent="0.25">
      <c r="A30" s="39" t="s">
        <v>5</v>
      </c>
      <c r="B30" s="169">
        <f>'General Info'!C30</f>
        <v>7178</v>
      </c>
      <c r="C30" s="44">
        <v>21414</v>
      </c>
      <c r="D30" s="153">
        <f t="shared" si="8"/>
        <v>2.9832822513234882</v>
      </c>
      <c r="E30" s="187">
        <v>19972</v>
      </c>
      <c r="F30" s="154">
        <f t="shared" si="9"/>
        <v>0.93266087606238912</v>
      </c>
      <c r="G30" s="187">
        <v>0</v>
      </c>
      <c r="H30" s="154">
        <f t="shared" si="10"/>
        <v>0</v>
      </c>
      <c r="I30" s="187">
        <v>1442</v>
      </c>
      <c r="J30" s="154">
        <f t="shared" si="11"/>
        <v>6.7339123937610906E-2</v>
      </c>
      <c r="L30" s="126"/>
      <c r="M30" s="127"/>
    </row>
    <row r="31" spans="1:13" ht="15" x14ac:dyDescent="0.25">
      <c r="A31" s="1" t="s">
        <v>22</v>
      </c>
      <c r="B31" s="4">
        <f>'General Info'!C31</f>
        <v>6809</v>
      </c>
      <c r="C31" s="19">
        <v>11118</v>
      </c>
      <c r="D31" s="191">
        <f t="shared" si="8"/>
        <v>1.6328388897048025</v>
      </c>
      <c r="E31" s="188">
        <v>10413</v>
      </c>
      <c r="F31" s="192">
        <f t="shared" si="9"/>
        <v>0.93658931462493256</v>
      </c>
      <c r="G31" s="188">
        <v>0</v>
      </c>
      <c r="H31" s="192">
        <f t="shared" si="10"/>
        <v>0</v>
      </c>
      <c r="I31" s="188">
        <v>705</v>
      </c>
      <c r="J31" s="192">
        <f t="shared" si="11"/>
        <v>6.3410685375067458E-2</v>
      </c>
      <c r="L31" s="126"/>
      <c r="M31" s="127"/>
    </row>
    <row r="32" spans="1:13" ht="15" x14ac:dyDescent="0.25">
      <c r="A32" s="39" t="s">
        <v>8</v>
      </c>
      <c r="B32" s="169">
        <f>'General Info'!C32</f>
        <v>4622</v>
      </c>
      <c r="C32" s="44">
        <v>25714</v>
      </c>
      <c r="D32" s="153">
        <f t="shared" si="8"/>
        <v>5.5633924707918654</v>
      </c>
      <c r="E32" s="44">
        <v>20777</v>
      </c>
      <c r="F32" s="154">
        <f t="shared" si="9"/>
        <v>0.80800342226024735</v>
      </c>
      <c r="G32" s="266" t="s">
        <v>73</v>
      </c>
      <c r="H32" s="266" t="s">
        <v>73</v>
      </c>
      <c r="I32" s="44">
        <v>4937</v>
      </c>
      <c r="J32" s="154">
        <f t="shared" si="11"/>
        <v>0.19199657773975268</v>
      </c>
      <c r="L32" s="126"/>
      <c r="M32" s="127"/>
    </row>
    <row r="33" spans="1:13" ht="15" x14ac:dyDescent="0.25">
      <c r="A33" s="1" t="s">
        <v>13</v>
      </c>
      <c r="B33" s="4">
        <f>'General Info'!C33</f>
        <v>2439</v>
      </c>
      <c r="C33" s="19">
        <v>42159</v>
      </c>
      <c r="D33" s="191">
        <f t="shared" si="8"/>
        <v>17.285362853628538</v>
      </c>
      <c r="E33" s="188">
        <v>20686</v>
      </c>
      <c r="F33" s="192">
        <f t="shared" si="9"/>
        <v>0.49066628715102351</v>
      </c>
      <c r="G33" s="188">
        <v>7000</v>
      </c>
      <c r="H33" s="192">
        <f t="shared" si="10"/>
        <v>0.16603809388268223</v>
      </c>
      <c r="I33" s="188">
        <v>14473</v>
      </c>
      <c r="J33" s="192">
        <f t="shared" si="11"/>
        <v>0.34329561896629429</v>
      </c>
      <c r="L33" s="126"/>
      <c r="M33" s="127"/>
    </row>
    <row r="34" spans="1:13" ht="15" x14ac:dyDescent="0.25">
      <c r="B34" s="4"/>
      <c r="C34" s="19"/>
      <c r="E34" s="19"/>
      <c r="F34" s="54"/>
      <c r="G34" s="19"/>
      <c r="H34" s="54"/>
      <c r="I34" s="19"/>
      <c r="J34" s="54"/>
      <c r="L34" s="126"/>
      <c r="M34" s="127"/>
    </row>
    <row r="35" spans="1:13" ht="15" x14ac:dyDescent="0.25">
      <c r="A35" s="6" t="s">
        <v>71</v>
      </c>
      <c r="B35" s="15">
        <f>'General Info'!C35</f>
        <v>577267</v>
      </c>
      <c r="C35" s="21">
        <f>SUM(C5:C33)</f>
        <v>2116883</v>
      </c>
      <c r="D35" s="65">
        <f>C35/B35</f>
        <v>3.6670777993545447</v>
      </c>
      <c r="E35" s="21">
        <f>SUM(E5:E33)</f>
        <v>1345424</v>
      </c>
      <c r="F35" s="58">
        <f>E35/C35</f>
        <v>0.63556842773077205</v>
      </c>
      <c r="G35" s="21">
        <f>SUM(G5:G33)</f>
        <v>464337</v>
      </c>
      <c r="H35" s="58">
        <f>G35/C35*100%</f>
        <v>0.21934939247941432</v>
      </c>
      <c r="I35" s="21">
        <f>SUM(I5:I33)</f>
        <v>307122</v>
      </c>
      <c r="J35" s="58">
        <f>I35/C35*100%</f>
        <v>0.14508217978981361</v>
      </c>
      <c r="L35" s="128"/>
      <c r="M35" s="128"/>
    </row>
    <row r="38" spans="1:13" x14ac:dyDescent="0.2">
      <c r="E38" s="54"/>
    </row>
  </sheetData>
  <mergeCells count="1">
    <mergeCell ref="A1:J1"/>
  </mergeCells>
  <pageMargins left="0.25" right="0.25" top="0.75" bottom="0.75" header="0.3" footer="0.3"/>
  <pageSetup paperSize="5" scale="9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6"/>
  <sheetViews>
    <sheetView topLeftCell="B1" zoomScale="89" zoomScaleNormal="89" workbookViewId="0">
      <selection activeCell="G36" sqref="G36"/>
    </sheetView>
  </sheetViews>
  <sheetFormatPr defaultRowHeight="12.75" x14ac:dyDescent="0.2"/>
  <cols>
    <col min="1" max="1" width="35.42578125" customWidth="1"/>
    <col min="2" max="2" width="11.7109375" customWidth="1"/>
    <col min="3" max="3" width="12" bestFit="1" customWidth="1"/>
    <col min="4" max="4" width="8.28515625" style="63" bestFit="1" customWidth="1"/>
    <col min="5" max="5" width="12" bestFit="1" customWidth="1"/>
    <col min="6" max="6" width="10" bestFit="1" customWidth="1"/>
    <col min="7" max="7" width="12" bestFit="1" customWidth="1"/>
    <col min="8" max="8" width="8" style="54" bestFit="1" customWidth="1"/>
    <col min="9" max="9" width="9.42578125" bestFit="1" customWidth="1"/>
    <col min="10" max="10" width="8.42578125" bestFit="1" customWidth="1"/>
    <col min="11" max="11" width="11" bestFit="1" customWidth="1"/>
    <col min="12" max="12" width="8" style="54" bestFit="1" customWidth="1"/>
  </cols>
  <sheetData>
    <row r="1" spans="1:12" s="26" customFormat="1" x14ac:dyDescent="0.2">
      <c r="A1" s="268" t="s">
        <v>531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7"/>
    </row>
    <row r="2" spans="1:12" s="26" customFormat="1" x14ac:dyDescent="0.2">
      <c r="A2" s="69"/>
      <c r="B2" s="70"/>
      <c r="C2" s="70"/>
      <c r="D2" s="80"/>
      <c r="E2" s="278" t="s">
        <v>165</v>
      </c>
      <c r="F2" s="279"/>
      <c r="G2" s="280"/>
      <c r="H2" s="78"/>
      <c r="I2" s="70"/>
      <c r="J2" s="70"/>
      <c r="K2" s="71"/>
      <c r="L2" s="79"/>
    </row>
    <row r="3" spans="1:12" s="26" customFormat="1" ht="51" x14ac:dyDescent="0.2">
      <c r="A3" s="72"/>
      <c r="B3" s="73" t="s">
        <v>135</v>
      </c>
      <c r="C3" s="74" t="s">
        <v>166</v>
      </c>
      <c r="D3" s="75" t="s">
        <v>167</v>
      </c>
      <c r="E3" s="76" t="s">
        <v>168</v>
      </c>
      <c r="F3" s="76" t="s">
        <v>169</v>
      </c>
      <c r="G3" s="76" t="s">
        <v>170</v>
      </c>
      <c r="H3" s="77" t="s">
        <v>175</v>
      </c>
      <c r="I3" s="74" t="s">
        <v>171</v>
      </c>
      <c r="J3" s="74" t="s">
        <v>172</v>
      </c>
      <c r="K3" s="74" t="s">
        <v>173</v>
      </c>
      <c r="L3" s="77" t="s">
        <v>174</v>
      </c>
    </row>
    <row r="4" spans="1:12" x14ac:dyDescent="0.2">
      <c r="C4" s="19"/>
      <c r="G4" s="19"/>
      <c r="I4" s="19"/>
      <c r="J4" s="19"/>
      <c r="K4" s="19"/>
    </row>
    <row r="5" spans="1:12" x14ac:dyDescent="0.2">
      <c r="A5" s="5" t="s">
        <v>70</v>
      </c>
      <c r="B5" s="14"/>
      <c r="C5" s="20"/>
      <c r="D5" s="62"/>
      <c r="E5" s="7"/>
      <c r="F5" s="7"/>
      <c r="G5" s="20"/>
      <c r="H5" s="57"/>
      <c r="I5" s="20"/>
      <c r="J5" s="20"/>
      <c r="K5" s="20"/>
      <c r="L5" s="57"/>
    </row>
    <row r="6" spans="1:12" ht="15" x14ac:dyDescent="0.2">
      <c r="A6" s="1" t="s">
        <v>10</v>
      </c>
      <c r="B6" s="4">
        <f>'General Info'!C5</f>
        <v>100690</v>
      </c>
      <c r="C6" s="19">
        <f>G6+I6+J6+K6</f>
        <v>6668389</v>
      </c>
      <c r="D6" s="63">
        <f>C6/B6</f>
        <v>66.226924222862252</v>
      </c>
      <c r="E6" s="3">
        <v>5965114</v>
      </c>
      <c r="F6" s="3">
        <v>0</v>
      </c>
      <c r="G6" s="19">
        <f>SUM(E6:F6)</f>
        <v>5965114</v>
      </c>
      <c r="H6" s="54">
        <f>G6/C6</f>
        <v>0.89453599662527183</v>
      </c>
      <c r="I6" s="19">
        <v>0</v>
      </c>
      <c r="J6" s="19">
        <v>27912</v>
      </c>
      <c r="K6" s="19">
        <v>675363</v>
      </c>
      <c r="L6" s="54">
        <f>K6/C6</f>
        <v>0.10127828475513351</v>
      </c>
    </row>
    <row r="7" spans="1:12" ht="15" x14ac:dyDescent="0.2">
      <c r="A7" s="39" t="s">
        <v>12</v>
      </c>
      <c r="B7" s="169">
        <f>'General Info'!C6</f>
        <v>80229</v>
      </c>
      <c r="C7" s="44">
        <f>G7+I7+K7+J7</f>
        <v>2950231</v>
      </c>
      <c r="D7" s="64">
        <f>C7/B7</f>
        <v>36.772625858480097</v>
      </c>
      <c r="E7" s="43">
        <v>2348487</v>
      </c>
      <c r="F7" s="43">
        <v>46105</v>
      </c>
      <c r="G7" s="44">
        <f>SUM(E7:F7)</f>
        <v>2394592</v>
      </c>
      <c r="H7" s="56">
        <f>G7/C7</f>
        <v>0.81166254439059182</v>
      </c>
      <c r="I7" s="44">
        <v>0</v>
      </c>
      <c r="J7" s="44">
        <v>0</v>
      </c>
      <c r="K7" s="44">
        <v>555639</v>
      </c>
      <c r="L7" s="56">
        <f>K7/C7</f>
        <v>0.18833745560940821</v>
      </c>
    </row>
    <row r="8" spans="1:12" ht="15" x14ac:dyDescent="0.2">
      <c r="A8" s="1"/>
      <c r="B8" s="4"/>
      <c r="C8" s="19"/>
      <c r="E8" s="3"/>
      <c r="F8" s="3"/>
      <c r="G8" s="19"/>
      <c r="I8" s="19"/>
      <c r="J8" s="19"/>
      <c r="K8" s="19"/>
    </row>
    <row r="9" spans="1:12" x14ac:dyDescent="0.2">
      <c r="A9" s="5" t="s">
        <v>67</v>
      </c>
      <c r="B9" s="10"/>
      <c r="C9" s="20"/>
      <c r="D9" s="62"/>
      <c r="E9" s="9"/>
      <c r="F9" s="9"/>
      <c r="G9" s="20"/>
      <c r="H9" s="57"/>
      <c r="I9" s="20"/>
      <c r="J9" s="20"/>
      <c r="K9" s="20"/>
      <c r="L9" s="57"/>
    </row>
    <row r="10" spans="1:12" ht="15" x14ac:dyDescent="0.2">
      <c r="A10" s="1" t="s">
        <v>2</v>
      </c>
      <c r="B10" s="4">
        <f>'General Info'!C9</f>
        <v>47116</v>
      </c>
      <c r="C10" s="19">
        <f>G10+I10+J10+K10</f>
        <v>3672517</v>
      </c>
      <c r="D10" s="63">
        <f>C10/B10</f>
        <v>77.946281517955683</v>
      </c>
      <c r="E10" s="3">
        <v>3614567</v>
      </c>
      <c r="F10" s="3">
        <v>0</v>
      </c>
      <c r="G10" s="19">
        <f t="shared" ref="G10:G15" si="0">SUM(E10:F10)</f>
        <v>3614567</v>
      </c>
      <c r="H10" s="54">
        <f>G10/C10</f>
        <v>0.98422063124554626</v>
      </c>
      <c r="I10" s="19">
        <v>0</v>
      </c>
      <c r="J10" s="19">
        <v>0</v>
      </c>
      <c r="K10" s="19">
        <v>57950</v>
      </c>
      <c r="L10" s="54">
        <f>SUM(K10/C10)</f>
        <v>1.5779368754453689E-2</v>
      </c>
    </row>
    <row r="11" spans="1:12" ht="15" x14ac:dyDescent="0.2">
      <c r="A11" s="39" t="s">
        <v>18</v>
      </c>
      <c r="B11" s="169">
        <f>'General Info'!C10</f>
        <v>42158</v>
      </c>
      <c r="C11" s="44">
        <f>G11+I11+K11+J11</f>
        <v>3246411</v>
      </c>
      <c r="D11" s="186">
        <f t="shared" ref="D11:D15" si="1">C11/B11</f>
        <v>77.005811471132404</v>
      </c>
      <c r="E11" s="150">
        <v>3170899</v>
      </c>
      <c r="F11" s="150">
        <v>20800</v>
      </c>
      <c r="G11" s="187">
        <f t="shared" si="0"/>
        <v>3191699</v>
      </c>
      <c r="H11" s="156">
        <f t="shared" ref="H11:H15" si="2">G11/C11</f>
        <v>0.98314692748391996</v>
      </c>
      <c r="I11" s="187">
        <v>0</v>
      </c>
      <c r="J11" s="187">
        <v>0</v>
      </c>
      <c r="K11" s="187">
        <v>54712</v>
      </c>
      <c r="L11" s="156">
        <f t="shared" ref="L11:L15" si="3">SUM(K11/C11)</f>
        <v>1.6853072516080064E-2</v>
      </c>
    </row>
    <row r="12" spans="1:12" ht="15" x14ac:dyDescent="0.2">
      <c r="A12" s="1" t="s">
        <v>6</v>
      </c>
      <c r="B12" s="4">
        <f>'General Info'!C11</f>
        <v>39177</v>
      </c>
      <c r="C12" s="19">
        <f>G12+I12+J12+K12</f>
        <v>1107833</v>
      </c>
      <c r="D12" s="63">
        <f t="shared" si="1"/>
        <v>28.277637389284529</v>
      </c>
      <c r="E12" s="3">
        <v>957614</v>
      </c>
      <c r="F12" s="3">
        <v>0</v>
      </c>
      <c r="G12" s="19">
        <f t="shared" si="0"/>
        <v>957614</v>
      </c>
      <c r="H12" s="54">
        <f t="shared" si="2"/>
        <v>0.86440284772163312</v>
      </c>
      <c r="I12" s="19">
        <v>0</v>
      </c>
      <c r="J12" s="19">
        <v>0</v>
      </c>
      <c r="K12" s="19">
        <v>150219</v>
      </c>
      <c r="L12" s="54">
        <f t="shared" si="3"/>
        <v>0.13559715227836686</v>
      </c>
    </row>
    <row r="13" spans="1:12" ht="15" x14ac:dyDescent="0.2">
      <c r="A13" s="39" t="s">
        <v>0</v>
      </c>
      <c r="B13" s="169">
        <f>'General Info'!C12</f>
        <v>37079</v>
      </c>
      <c r="C13" s="44">
        <f>G13+I13+K13+J13</f>
        <v>1080709</v>
      </c>
      <c r="D13" s="186">
        <f t="shared" si="1"/>
        <v>29.14612044553521</v>
      </c>
      <c r="E13" s="150">
        <v>1014214</v>
      </c>
      <c r="F13" s="150">
        <v>14495</v>
      </c>
      <c r="G13" s="187">
        <f t="shared" si="0"/>
        <v>1028709</v>
      </c>
      <c r="H13" s="156">
        <f t="shared" si="2"/>
        <v>0.95188343948278398</v>
      </c>
      <c r="I13" s="187">
        <v>0</v>
      </c>
      <c r="J13" s="187">
        <v>0</v>
      </c>
      <c r="K13" s="187">
        <v>52000</v>
      </c>
      <c r="L13" s="156">
        <f t="shared" si="3"/>
        <v>4.8116560517216016E-2</v>
      </c>
    </row>
    <row r="14" spans="1:12" ht="15" x14ac:dyDescent="0.2">
      <c r="A14" s="1" t="s">
        <v>16</v>
      </c>
      <c r="B14" s="4">
        <f>'General Info'!C13</f>
        <v>30996</v>
      </c>
      <c r="C14" s="19">
        <f>G14+I14+J14+K14</f>
        <v>1578879</v>
      </c>
      <c r="D14" s="63">
        <f t="shared" si="1"/>
        <v>50.938153310104532</v>
      </c>
      <c r="E14" s="3">
        <v>1307000</v>
      </c>
      <c r="F14" s="3">
        <v>0</v>
      </c>
      <c r="G14" s="19">
        <f t="shared" si="0"/>
        <v>1307000</v>
      </c>
      <c r="H14" s="54">
        <f t="shared" si="2"/>
        <v>0.82780251051537201</v>
      </c>
      <c r="I14" s="19">
        <v>0</v>
      </c>
      <c r="J14" s="19">
        <v>0</v>
      </c>
      <c r="K14" s="19">
        <v>271879</v>
      </c>
      <c r="L14" s="54">
        <f t="shared" si="3"/>
        <v>0.17219748948462801</v>
      </c>
    </row>
    <row r="15" spans="1:12" ht="15" x14ac:dyDescent="0.2">
      <c r="A15" s="39" t="s">
        <v>14</v>
      </c>
      <c r="B15" s="169">
        <f>'General Info'!C14</f>
        <v>29656</v>
      </c>
      <c r="C15" s="44">
        <f>G15+I15+K15+J15</f>
        <v>1740021</v>
      </c>
      <c r="D15" s="186">
        <f t="shared" si="1"/>
        <v>58.673489344483407</v>
      </c>
      <c r="E15" s="150">
        <v>1702860</v>
      </c>
      <c r="F15" s="150">
        <v>0</v>
      </c>
      <c r="G15" s="187">
        <f t="shared" si="0"/>
        <v>1702860</v>
      </c>
      <c r="H15" s="156">
        <f t="shared" si="2"/>
        <v>0.97864336120081308</v>
      </c>
      <c r="I15" s="187">
        <v>0</v>
      </c>
      <c r="J15" s="187">
        <v>0</v>
      </c>
      <c r="K15" s="187">
        <v>37161</v>
      </c>
      <c r="L15" s="156">
        <f t="shared" si="3"/>
        <v>2.1356638799186905E-2</v>
      </c>
    </row>
    <row r="16" spans="1:12" ht="15" x14ac:dyDescent="0.2">
      <c r="A16" s="1"/>
      <c r="B16" s="4"/>
      <c r="C16" s="19"/>
      <c r="E16" s="3"/>
      <c r="F16" s="3"/>
      <c r="G16" s="19"/>
      <c r="I16" s="19"/>
      <c r="J16" s="19"/>
      <c r="K16" s="19"/>
    </row>
    <row r="17" spans="1:12" x14ac:dyDescent="0.2">
      <c r="A17" s="5" t="s">
        <v>68</v>
      </c>
      <c r="B17" s="10"/>
      <c r="C17" s="20"/>
      <c r="D17" s="62"/>
      <c r="E17" s="9"/>
      <c r="F17" s="9"/>
      <c r="G17" s="20"/>
      <c r="H17" s="57"/>
      <c r="I17" s="20"/>
      <c r="J17" s="20"/>
      <c r="K17" s="20"/>
      <c r="L17" s="57"/>
    </row>
    <row r="18" spans="1:12" ht="15" x14ac:dyDescent="0.2">
      <c r="A18" s="1" t="s">
        <v>19</v>
      </c>
      <c r="B18" s="4">
        <f>'General Info'!C17</f>
        <v>23347</v>
      </c>
      <c r="C18" s="19">
        <f>G18+I18+J18+K18</f>
        <v>4099837</v>
      </c>
      <c r="D18" s="63">
        <f>C18/B18</f>
        <v>175.60444596736198</v>
      </c>
      <c r="E18" s="3">
        <v>3699837</v>
      </c>
      <c r="F18" s="3">
        <v>0</v>
      </c>
      <c r="G18" s="19">
        <f t="shared" ref="G18:G24" si="4">SUM(E18:F18)</f>
        <v>3699837</v>
      </c>
      <c r="H18" s="54">
        <f>G18/C18</f>
        <v>0.90243514559237359</v>
      </c>
      <c r="I18" s="19">
        <v>0</v>
      </c>
      <c r="J18" s="19">
        <v>0</v>
      </c>
      <c r="K18" s="19">
        <v>400000</v>
      </c>
      <c r="L18" s="54">
        <f t="shared" ref="L18:L24" si="5">SUM(K18/C18)</f>
        <v>9.7564854407626453E-2</v>
      </c>
    </row>
    <row r="19" spans="1:12" ht="15" x14ac:dyDescent="0.2">
      <c r="A19" s="39" t="s">
        <v>20</v>
      </c>
      <c r="B19" s="169">
        <f>'General Info'!C18</f>
        <v>20441</v>
      </c>
      <c r="C19" s="44">
        <f>G19+I19+K19+J19</f>
        <v>526251</v>
      </c>
      <c r="D19" s="186">
        <f t="shared" ref="D19:D24" si="6">C19/B19</f>
        <v>25.744875495328017</v>
      </c>
      <c r="E19" s="150">
        <v>484087</v>
      </c>
      <c r="F19" s="150">
        <v>0</v>
      </c>
      <c r="G19" s="187">
        <f t="shared" si="4"/>
        <v>484087</v>
      </c>
      <c r="H19" s="156">
        <f t="shared" ref="H19:H24" si="7">G19/C19</f>
        <v>0.91987853704791056</v>
      </c>
      <c r="I19" s="44">
        <v>0</v>
      </c>
      <c r="J19" s="44">
        <v>0</v>
      </c>
      <c r="K19" s="44">
        <v>42164</v>
      </c>
      <c r="L19" s="56">
        <f t="shared" si="5"/>
        <v>8.0121462952089398E-2</v>
      </c>
    </row>
    <row r="20" spans="1:12" ht="15" x14ac:dyDescent="0.2">
      <c r="A20" s="1" t="s">
        <v>11</v>
      </c>
      <c r="B20" s="4">
        <f>'General Info'!C19</f>
        <v>19674</v>
      </c>
      <c r="C20" s="19">
        <f>G20+I20+J20+K20</f>
        <v>1443401</v>
      </c>
      <c r="D20" s="63">
        <f t="shared" si="6"/>
        <v>73.365914404798204</v>
      </c>
      <c r="E20" s="3">
        <v>1418815</v>
      </c>
      <c r="F20" s="3">
        <v>0</v>
      </c>
      <c r="G20" s="19">
        <f t="shared" si="4"/>
        <v>1418815</v>
      </c>
      <c r="H20" s="54">
        <f t="shared" si="7"/>
        <v>0.98296661842412469</v>
      </c>
      <c r="I20" s="19">
        <v>0</v>
      </c>
      <c r="J20" s="19">
        <v>0</v>
      </c>
      <c r="K20" s="19">
        <v>24586</v>
      </c>
      <c r="L20" s="54">
        <f t="shared" si="5"/>
        <v>1.7033381575875309E-2</v>
      </c>
    </row>
    <row r="21" spans="1:12" ht="15" x14ac:dyDescent="0.2">
      <c r="A21" s="39" t="s">
        <v>3</v>
      </c>
      <c r="B21" s="169">
        <f>'General Info'!C20</f>
        <v>14499</v>
      </c>
      <c r="C21" s="44">
        <f>G21+I21+K21+J21</f>
        <v>611228</v>
      </c>
      <c r="D21" s="186">
        <f t="shared" si="6"/>
        <v>42.156562521553212</v>
      </c>
      <c r="E21" s="150">
        <v>363591</v>
      </c>
      <c r="F21" s="150">
        <v>0</v>
      </c>
      <c r="G21" s="187">
        <f t="shared" si="4"/>
        <v>363591</v>
      </c>
      <c r="H21" s="156">
        <f t="shared" si="7"/>
        <v>0.59485331169383604</v>
      </c>
      <c r="I21" s="44">
        <v>0</v>
      </c>
      <c r="J21" s="44">
        <v>22470</v>
      </c>
      <c r="K21" s="44">
        <v>225167</v>
      </c>
      <c r="L21" s="56">
        <f t="shared" si="5"/>
        <v>0.36838462897642121</v>
      </c>
    </row>
    <row r="22" spans="1:12" ht="15" x14ac:dyDescent="0.2">
      <c r="A22" s="1" t="s">
        <v>4</v>
      </c>
      <c r="B22" s="4">
        <f>'General Info'!C21</f>
        <v>13724</v>
      </c>
      <c r="C22" s="19">
        <f>G22+I22+J22+K22</f>
        <v>2128297</v>
      </c>
      <c r="D22" s="63">
        <f t="shared" si="6"/>
        <v>155.078475663072</v>
      </c>
      <c r="E22" s="3">
        <v>1800000</v>
      </c>
      <c r="F22" s="3">
        <v>0</v>
      </c>
      <c r="G22" s="19">
        <f t="shared" si="4"/>
        <v>1800000</v>
      </c>
      <c r="H22" s="54">
        <f t="shared" si="7"/>
        <v>0.84574662276928458</v>
      </c>
      <c r="I22" s="19">
        <v>0</v>
      </c>
      <c r="J22" s="19">
        <v>0</v>
      </c>
      <c r="K22" s="19">
        <v>328297</v>
      </c>
      <c r="L22" s="54">
        <f t="shared" si="5"/>
        <v>0.15425337723071544</v>
      </c>
    </row>
    <row r="23" spans="1:12" ht="15" x14ac:dyDescent="0.2">
      <c r="A23" s="39" t="s">
        <v>7</v>
      </c>
      <c r="B23" s="169">
        <f>'General Info'!C22</f>
        <v>12503</v>
      </c>
      <c r="C23" s="44">
        <f>G23+I23+K23</f>
        <v>281375</v>
      </c>
      <c r="D23" s="186">
        <f t="shared" si="6"/>
        <v>22.504598896264895</v>
      </c>
      <c r="E23" s="150">
        <v>250029</v>
      </c>
      <c r="F23" s="150">
        <v>0</v>
      </c>
      <c r="G23" s="187">
        <f t="shared" si="4"/>
        <v>250029</v>
      </c>
      <c r="H23" s="156">
        <f t="shared" si="7"/>
        <v>0.88859706796979121</v>
      </c>
      <c r="I23" s="44">
        <v>0</v>
      </c>
      <c r="J23" s="44">
        <v>0</v>
      </c>
      <c r="K23" s="44">
        <v>31346</v>
      </c>
      <c r="L23" s="56">
        <f t="shared" si="5"/>
        <v>0.11140293203020879</v>
      </c>
    </row>
    <row r="24" spans="1:12" ht="15" x14ac:dyDescent="0.2">
      <c r="A24" s="1" t="s">
        <v>1</v>
      </c>
      <c r="B24" s="4">
        <f>'General Info'!C23</f>
        <v>11467</v>
      </c>
      <c r="C24" s="19">
        <f>G24+I24+J24+K24</f>
        <v>351295</v>
      </c>
      <c r="D24" s="63">
        <f t="shared" si="6"/>
        <v>30.635301299380831</v>
      </c>
      <c r="E24" s="3">
        <v>345814</v>
      </c>
      <c r="F24" s="3">
        <v>0</v>
      </c>
      <c r="G24" s="19">
        <f t="shared" si="4"/>
        <v>345814</v>
      </c>
      <c r="H24" s="54">
        <f t="shared" si="7"/>
        <v>0.98439772840490192</v>
      </c>
      <c r="I24" s="19">
        <v>0</v>
      </c>
      <c r="J24" s="19">
        <v>0</v>
      </c>
      <c r="K24" s="19">
        <v>5481</v>
      </c>
      <c r="L24" s="54">
        <f t="shared" si="5"/>
        <v>1.5602271595098137E-2</v>
      </c>
    </row>
    <row r="25" spans="1:12" ht="15" x14ac:dyDescent="0.2">
      <c r="A25" s="182"/>
      <c r="B25" s="4"/>
      <c r="C25" s="188"/>
      <c r="D25" s="189"/>
      <c r="E25" s="193"/>
      <c r="F25" s="193"/>
      <c r="G25" s="188"/>
      <c r="H25" s="184"/>
      <c r="I25" s="188"/>
      <c r="J25" s="188"/>
      <c r="K25" s="188"/>
      <c r="L25" s="184"/>
    </row>
    <row r="26" spans="1:12" ht="15" x14ac:dyDescent="0.2">
      <c r="A26" s="151" t="s">
        <v>69</v>
      </c>
      <c r="B26" s="10"/>
      <c r="C26" s="20"/>
      <c r="D26" s="62"/>
      <c r="E26" s="9"/>
      <c r="F26" s="9"/>
      <c r="G26" s="20"/>
      <c r="H26" s="57"/>
      <c r="I26" s="20"/>
      <c r="J26" s="20"/>
      <c r="K26" s="20"/>
      <c r="L26" s="57"/>
    </row>
    <row r="27" spans="1:12" ht="15" x14ac:dyDescent="0.25">
      <c r="A27" s="190" t="s">
        <v>17</v>
      </c>
      <c r="B27" s="169">
        <f>'General Info'!C26</f>
        <v>8723</v>
      </c>
      <c r="C27" s="152">
        <v>1077591</v>
      </c>
      <c r="D27" s="153">
        <f>SUM(C27/B27)</f>
        <v>123.53444915739998</v>
      </c>
      <c r="E27" s="194">
        <v>1065115</v>
      </c>
      <c r="F27" s="194">
        <v>0</v>
      </c>
      <c r="G27" s="152">
        <f t="shared" ref="G27:G34" si="8">SUM(E27:F27)</f>
        <v>1065115</v>
      </c>
      <c r="H27" s="154">
        <f>G27/C27</f>
        <v>0.98842232349750503</v>
      </c>
      <c r="I27" s="152">
        <v>0</v>
      </c>
      <c r="J27" s="152">
        <v>0</v>
      </c>
      <c r="K27" s="152">
        <v>12476</v>
      </c>
      <c r="L27" s="154">
        <f t="shared" ref="L27:L34" si="9">SUM(K27/C27)</f>
        <v>1.1577676502494917E-2</v>
      </c>
    </row>
    <row r="28" spans="1:12" ht="15" x14ac:dyDescent="0.2">
      <c r="A28" s="138" t="s">
        <v>15</v>
      </c>
      <c r="B28" s="4">
        <f>'General Info'!C27</f>
        <v>8623</v>
      </c>
      <c r="C28" s="19">
        <f>G28+I28+J28+K28</f>
        <v>397876</v>
      </c>
      <c r="D28" s="191">
        <f t="shared" ref="D28:D34" si="10">SUM(C28/B28)</f>
        <v>46.141250144961148</v>
      </c>
      <c r="E28" s="195">
        <v>384272</v>
      </c>
      <c r="F28" s="195">
        <v>4800</v>
      </c>
      <c r="G28" s="196">
        <f t="shared" si="8"/>
        <v>389072</v>
      </c>
      <c r="H28" s="192">
        <f t="shared" ref="H28:H34" si="11">G28/C28</f>
        <v>0.97787250299088158</v>
      </c>
      <c r="I28" s="139">
        <v>0</v>
      </c>
      <c r="J28" s="139">
        <v>0</v>
      </c>
      <c r="K28" s="139">
        <v>8804</v>
      </c>
      <c r="L28" s="141">
        <f t="shared" si="9"/>
        <v>2.2127497009118417E-2</v>
      </c>
    </row>
    <row r="29" spans="1:12" ht="15" x14ac:dyDescent="0.2">
      <c r="A29" s="39" t="s">
        <v>9</v>
      </c>
      <c r="B29" s="169">
        <f>'General Info'!C28</f>
        <v>8459</v>
      </c>
      <c r="C29" s="44">
        <f>G29+I29+K29</f>
        <v>516137</v>
      </c>
      <c r="D29" s="153">
        <f t="shared" si="10"/>
        <v>61.016313985104624</v>
      </c>
      <c r="E29" s="43">
        <v>499041</v>
      </c>
      <c r="F29" s="43">
        <v>0</v>
      </c>
      <c r="G29" s="44">
        <f t="shared" si="8"/>
        <v>499041</v>
      </c>
      <c r="H29" s="154">
        <f t="shared" si="11"/>
        <v>0.96687701133613746</v>
      </c>
      <c r="I29" s="44">
        <v>6000</v>
      </c>
      <c r="J29" s="44">
        <v>0</v>
      </c>
      <c r="K29" s="44">
        <v>11096</v>
      </c>
      <c r="L29" s="56">
        <f t="shared" si="9"/>
        <v>2.1498168122029617E-2</v>
      </c>
    </row>
    <row r="30" spans="1:12" ht="15" x14ac:dyDescent="0.2">
      <c r="A30" s="1" t="s">
        <v>21</v>
      </c>
      <c r="B30" s="4">
        <f>'General Info'!C29</f>
        <v>7658</v>
      </c>
      <c r="C30" s="19">
        <f>G30+I30+J30+K30</f>
        <v>316001</v>
      </c>
      <c r="D30" s="191">
        <f t="shared" si="10"/>
        <v>41.264168190127968</v>
      </c>
      <c r="E30" s="3">
        <v>298427</v>
      </c>
      <c r="F30" s="3">
        <v>0</v>
      </c>
      <c r="G30" s="19">
        <f t="shared" si="8"/>
        <v>298427</v>
      </c>
      <c r="H30" s="192">
        <f t="shared" si="11"/>
        <v>0.94438625194224068</v>
      </c>
      <c r="I30" s="19">
        <v>0</v>
      </c>
      <c r="J30" s="19">
        <v>0</v>
      </c>
      <c r="K30" s="19">
        <v>17574</v>
      </c>
      <c r="L30" s="54">
        <f t="shared" si="9"/>
        <v>5.5613748057759309E-2</v>
      </c>
    </row>
    <row r="31" spans="1:12" ht="15" x14ac:dyDescent="0.2">
      <c r="A31" s="39" t="s">
        <v>5</v>
      </c>
      <c r="B31" s="169">
        <f>'General Info'!C30</f>
        <v>7178</v>
      </c>
      <c r="C31" s="44">
        <f>G31+I31+K31</f>
        <v>610554</v>
      </c>
      <c r="D31" s="153">
        <f t="shared" si="10"/>
        <v>85.059069378657014</v>
      </c>
      <c r="E31" s="43">
        <v>600120</v>
      </c>
      <c r="F31" s="43">
        <v>0</v>
      </c>
      <c r="G31" s="44">
        <f t="shared" si="8"/>
        <v>600120</v>
      </c>
      <c r="H31" s="154">
        <f t="shared" si="11"/>
        <v>0.98291060250199003</v>
      </c>
      <c r="I31" s="44">
        <v>0</v>
      </c>
      <c r="J31" s="44">
        <v>27000</v>
      </c>
      <c r="K31" s="44">
        <v>10434</v>
      </c>
      <c r="L31" s="56">
        <f t="shared" si="9"/>
        <v>1.7089397498010004E-2</v>
      </c>
    </row>
    <row r="32" spans="1:12" ht="15" x14ac:dyDescent="0.2">
      <c r="A32" s="1" t="s">
        <v>22</v>
      </c>
      <c r="B32" s="4">
        <f>'General Info'!C31</f>
        <v>6809</v>
      </c>
      <c r="C32" s="19">
        <f>G32+I32+J32+K32</f>
        <v>325212</v>
      </c>
      <c r="D32" s="191">
        <f t="shared" si="10"/>
        <v>47.762079600528715</v>
      </c>
      <c r="E32" s="3">
        <v>319143</v>
      </c>
      <c r="F32" s="3">
        <v>0</v>
      </c>
      <c r="G32" s="19">
        <f t="shared" si="8"/>
        <v>319143</v>
      </c>
      <c r="H32" s="192">
        <f t="shared" si="11"/>
        <v>0.9813383269990037</v>
      </c>
      <c r="I32" s="19">
        <v>0</v>
      </c>
      <c r="J32" s="19">
        <v>0</v>
      </c>
      <c r="K32" s="19">
        <v>6069</v>
      </c>
      <c r="L32" s="54">
        <f t="shared" si="9"/>
        <v>1.8661673000996273E-2</v>
      </c>
    </row>
    <row r="33" spans="1:12" ht="15" x14ac:dyDescent="0.2">
      <c r="A33" s="39" t="s">
        <v>8</v>
      </c>
      <c r="B33" s="169">
        <f>'General Info'!C32</f>
        <v>4622</v>
      </c>
      <c r="C33" s="44">
        <f>G33+I33+K33</f>
        <v>196369</v>
      </c>
      <c r="D33" s="153">
        <f t="shared" si="10"/>
        <v>42.485720467330161</v>
      </c>
      <c r="E33" s="43">
        <v>195000</v>
      </c>
      <c r="F33" s="43">
        <v>0</v>
      </c>
      <c r="G33" s="44">
        <f t="shared" si="8"/>
        <v>195000</v>
      </c>
      <c r="H33" s="154">
        <f t="shared" si="11"/>
        <v>0.99302843116785233</v>
      </c>
      <c r="I33" s="44">
        <v>0</v>
      </c>
      <c r="J33" s="44">
        <v>0</v>
      </c>
      <c r="K33" s="44">
        <v>1369</v>
      </c>
      <c r="L33" s="56">
        <f t="shared" si="9"/>
        <v>6.9715688321476408E-3</v>
      </c>
    </row>
    <row r="34" spans="1:12" ht="15" x14ac:dyDescent="0.2">
      <c r="A34" s="1" t="s">
        <v>13</v>
      </c>
      <c r="B34" s="4">
        <f>'General Info'!C33</f>
        <v>2439</v>
      </c>
      <c r="C34" s="19">
        <f>G34+I34+J34+K34</f>
        <v>325866</v>
      </c>
      <c r="D34" s="191">
        <f t="shared" si="10"/>
        <v>133.60639606396063</v>
      </c>
      <c r="E34" s="3">
        <v>198573</v>
      </c>
      <c r="F34" s="3">
        <v>8665</v>
      </c>
      <c r="G34" s="19">
        <f t="shared" si="8"/>
        <v>207238</v>
      </c>
      <c r="H34" s="192">
        <f t="shared" si="11"/>
        <v>0.63596079370047809</v>
      </c>
      <c r="I34" s="19">
        <v>0</v>
      </c>
      <c r="J34" s="19">
        <v>0</v>
      </c>
      <c r="K34" s="19">
        <v>118628</v>
      </c>
      <c r="L34" s="54">
        <f t="shared" si="9"/>
        <v>0.36403920629952191</v>
      </c>
    </row>
    <row r="35" spans="1:12" x14ac:dyDescent="0.2">
      <c r="B35" s="4"/>
      <c r="C35" s="19"/>
      <c r="G35" s="19"/>
      <c r="I35" s="19"/>
      <c r="J35" s="19"/>
      <c r="K35" s="19"/>
    </row>
    <row r="36" spans="1:12" ht="15" x14ac:dyDescent="0.25">
      <c r="A36" s="6" t="s">
        <v>71</v>
      </c>
      <c r="B36" s="15">
        <f>'General Info'!C35</f>
        <v>577267</v>
      </c>
      <c r="C36" s="21">
        <f>SUM(C6:C34)</f>
        <v>35252280</v>
      </c>
      <c r="D36" s="65">
        <f>AVERAGE(D6:D34)</f>
        <v>66.562898469376847</v>
      </c>
      <c r="E36" s="21">
        <f>SUM(E6:E34)</f>
        <v>32002619</v>
      </c>
      <c r="F36" s="21">
        <f>SUM(F6:F34)</f>
        <v>94865</v>
      </c>
      <c r="G36" s="21">
        <f>SUM(G6:G34)</f>
        <v>32097484</v>
      </c>
      <c r="H36" s="58">
        <f>SUM(G36/C36)</f>
        <v>0.91050802955156374</v>
      </c>
      <c r="I36" s="21">
        <f>SUM(I6:I34)</f>
        <v>6000</v>
      </c>
      <c r="J36" s="21">
        <f>SUM(J6:J34)</f>
        <v>77382</v>
      </c>
      <c r="K36" s="21">
        <f>SUM(K6:K34)</f>
        <v>3098414</v>
      </c>
      <c r="L36" s="58">
        <f>SUM(K36/C36)</f>
        <v>8.7892584536376092E-2</v>
      </c>
    </row>
  </sheetData>
  <mergeCells count="2">
    <mergeCell ref="A1:L1"/>
    <mergeCell ref="E2:G2"/>
  </mergeCells>
  <pageMargins left="0.25" right="0.25" top="0.75" bottom="0.75" header="0.3" footer="0.3"/>
  <pageSetup paperSize="5" scale="92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5"/>
  <sheetViews>
    <sheetView workbookViewId="0">
      <selection activeCell="A2" sqref="A2"/>
    </sheetView>
  </sheetViews>
  <sheetFormatPr defaultRowHeight="12.75" x14ac:dyDescent="0.2"/>
  <cols>
    <col min="1" max="1" width="35.7109375" customWidth="1"/>
    <col min="2" max="2" width="10.42578125" customWidth="1"/>
    <col min="3" max="3" width="11.140625" bestFit="1" customWidth="1"/>
    <col min="4" max="4" width="10.140625" bestFit="1" customWidth="1"/>
    <col min="5" max="6" width="8.42578125" bestFit="1" customWidth="1"/>
    <col min="7" max="7" width="11.140625" bestFit="1" customWidth="1"/>
    <col min="8" max="8" width="12.5703125" customWidth="1"/>
  </cols>
  <sheetData>
    <row r="1" spans="1:8" s="26" customFormat="1" x14ac:dyDescent="0.2">
      <c r="A1" s="268" t="s">
        <v>530</v>
      </c>
      <c r="B1" s="273"/>
      <c r="C1" s="273"/>
      <c r="D1" s="273"/>
      <c r="E1" s="273"/>
      <c r="F1" s="273"/>
      <c r="G1" s="273"/>
      <c r="H1" s="281"/>
    </row>
    <row r="2" spans="1:8" s="26" customFormat="1" ht="41.25" customHeight="1" x14ac:dyDescent="0.2">
      <c r="A2" s="81"/>
      <c r="B2" s="34" t="s">
        <v>135</v>
      </c>
      <c r="C2" s="60" t="s">
        <v>176</v>
      </c>
      <c r="D2" s="60" t="s">
        <v>177</v>
      </c>
      <c r="E2" s="60" t="s">
        <v>178</v>
      </c>
      <c r="F2" s="60" t="s">
        <v>179</v>
      </c>
      <c r="G2" s="60" t="s">
        <v>180</v>
      </c>
      <c r="H2" s="60" t="s">
        <v>181</v>
      </c>
    </row>
    <row r="3" spans="1:8" x14ac:dyDescent="0.2">
      <c r="C3" s="19"/>
      <c r="D3" s="19"/>
      <c r="E3" s="19"/>
      <c r="F3" s="19"/>
      <c r="G3" s="19"/>
      <c r="H3" s="19"/>
    </row>
    <row r="4" spans="1:8" x14ac:dyDescent="0.2">
      <c r="A4" s="5" t="s">
        <v>70</v>
      </c>
      <c r="B4" s="14"/>
      <c r="C4" s="20"/>
      <c r="D4" s="20"/>
      <c r="E4" s="20"/>
      <c r="F4" s="20"/>
      <c r="G4" s="20"/>
      <c r="H4" s="20"/>
    </row>
    <row r="5" spans="1:8" ht="15" x14ac:dyDescent="0.2">
      <c r="A5" s="1" t="s">
        <v>10</v>
      </c>
      <c r="B5" s="4">
        <f>'General Info'!C5</f>
        <v>100690</v>
      </c>
      <c r="C5" s="19">
        <v>0</v>
      </c>
      <c r="D5" s="19">
        <v>0</v>
      </c>
      <c r="E5" s="19">
        <v>0</v>
      </c>
      <c r="F5" s="19">
        <v>0</v>
      </c>
      <c r="G5" s="19">
        <f>SUM(C5:F5)</f>
        <v>0</v>
      </c>
      <c r="H5" s="19">
        <v>0</v>
      </c>
    </row>
    <row r="6" spans="1:8" ht="15" x14ac:dyDescent="0.2">
      <c r="A6" s="39" t="s">
        <v>12</v>
      </c>
      <c r="B6" s="169">
        <f>'General Info'!C6</f>
        <v>80229</v>
      </c>
      <c r="C6" s="44">
        <v>50000</v>
      </c>
      <c r="D6" s="44">
        <v>0</v>
      </c>
      <c r="E6" s="44">
        <v>0</v>
      </c>
      <c r="F6" s="44">
        <v>0</v>
      </c>
      <c r="G6" s="44">
        <f>SUM(C6:F6)</f>
        <v>50000</v>
      </c>
      <c r="H6" s="44">
        <v>47587</v>
      </c>
    </row>
    <row r="7" spans="1:8" ht="15" x14ac:dyDescent="0.2">
      <c r="A7" s="1"/>
      <c r="B7" s="4"/>
      <c r="C7" s="19"/>
      <c r="D7" s="19"/>
      <c r="E7" s="19"/>
      <c r="F7" s="19"/>
      <c r="G7" s="19"/>
      <c r="H7" s="19"/>
    </row>
    <row r="8" spans="1:8" x14ac:dyDescent="0.2">
      <c r="A8" s="5" t="s">
        <v>67</v>
      </c>
      <c r="B8" s="10"/>
      <c r="C8" s="20"/>
      <c r="D8" s="20"/>
      <c r="E8" s="20"/>
      <c r="F8" s="20"/>
      <c r="G8" s="20"/>
      <c r="H8" s="20"/>
    </row>
    <row r="9" spans="1:8" ht="15" x14ac:dyDescent="0.2">
      <c r="A9" s="1" t="s">
        <v>2</v>
      </c>
      <c r="B9" s="4">
        <f>'General Info'!C9</f>
        <v>47116</v>
      </c>
      <c r="C9" s="19">
        <v>0</v>
      </c>
      <c r="D9" s="19">
        <v>0</v>
      </c>
      <c r="E9" s="19">
        <v>0</v>
      </c>
      <c r="F9" s="19">
        <v>0</v>
      </c>
      <c r="G9" s="19">
        <f t="shared" ref="G9:G14" si="0">SUM(C9:F9)</f>
        <v>0</v>
      </c>
      <c r="H9" s="19">
        <v>8629</v>
      </c>
    </row>
    <row r="10" spans="1:8" ht="15" x14ac:dyDescent="0.2">
      <c r="A10" s="39" t="s">
        <v>18</v>
      </c>
      <c r="B10" s="169">
        <f>'General Info'!C10</f>
        <v>42158</v>
      </c>
      <c r="C10" s="44">
        <v>30000</v>
      </c>
      <c r="D10" s="44">
        <v>0</v>
      </c>
      <c r="E10" s="44">
        <v>0</v>
      </c>
      <c r="F10" s="44">
        <v>10000</v>
      </c>
      <c r="G10" s="44">
        <f t="shared" si="0"/>
        <v>40000</v>
      </c>
      <c r="H10" s="44">
        <v>5675</v>
      </c>
    </row>
    <row r="11" spans="1:8" ht="15" x14ac:dyDescent="0.2">
      <c r="A11" s="1" t="s">
        <v>6</v>
      </c>
      <c r="B11" s="4">
        <f>'General Info'!C11</f>
        <v>39177</v>
      </c>
      <c r="C11" s="19">
        <v>0</v>
      </c>
      <c r="D11" s="19">
        <v>0</v>
      </c>
      <c r="E11" s="19">
        <v>0</v>
      </c>
      <c r="F11" s="19">
        <v>0</v>
      </c>
      <c r="G11" s="19">
        <f t="shared" si="0"/>
        <v>0</v>
      </c>
      <c r="H11" s="19">
        <v>132189</v>
      </c>
    </row>
    <row r="12" spans="1:8" ht="15" x14ac:dyDescent="0.2">
      <c r="A12" s="39" t="s">
        <v>0</v>
      </c>
      <c r="B12" s="169">
        <f>'General Info'!C12</f>
        <v>37079</v>
      </c>
      <c r="C12" s="44">
        <v>0</v>
      </c>
      <c r="D12" s="44">
        <v>0</v>
      </c>
      <c r="E12" s="44">
        <v>0</v>
      </c>
      <c r="F12" s="44">
        <v>0</v>
      </c>
      <c r="G12" s="44">
        <f t="shared" si="0"/>
        <v>0</v>
      </c>
      <c r="H12" s="44">
        <v>0</v>
      </c>
    </row>
    <row r="13" spans="1:8" ht="15" x14ac:dyDescent="0.2">
      <c r="A13" s="1" t="s">
        <v>16</v>
      </c>
      <c r="B13" s="4">
        <f>'General Info'!C13</f>
        <v>30996</v>
      </c>
      <c r="C13" s="19">
        <v>15000</v>
      </c>
      <c r="D13" s="19">
        <v>0</v>
      </c>
      <c r="E13" s="19">
        <v>0</v>
      </c>
      <c r="F13" s="19">
        <v>0</v>
      </c>
      <c r="G13" s="19">
        <f t="shared" si="0"/>
        <v>15000</v>
      </c>
      <c r="H13" s="19">
        <v>14095</v>
      </c>
    </row>
    <row r="14" spans="1:8" ht="15" x14ac:dyDescent="0.2">
      <c r="A14" s="39" t="s">
        <v>14</v>
      </c>
      <c r="B14" s="169">
        <f>'General Info'!C14</f>
        <v>29656</v>
      </c>
      <c r="C14" s="44">
        <v>0</v>
      </c>
      <c r="D14" s="44">
        <v>0</v>
      </c>
      <c r="E14" s="44">
        <v>0</v>
      </c>
      <c r="F14" s="44">
        <v>0</v>
      </c>
      <c r="G14" s="44">
        <f t="shared" si="0"/>
        <v>0</v>
      </c>
      <c r="H14" s="44">
        <v>0</v>
      </c>
    </row>
    <row r="15" spans="1:8" ht="15" x14ac:dyDescent="0.2">
      <c r="A15" s="1"/>
      <c r="B15" s="4"/>
      <c r="C15" s="19"/>
      <c r="D15" s="19"/>
      <c r="E15" s="19"/>
      <c r="F15" s="19"/>
      <c r="G15" s="19"/>
      <c r="H15" s="19"/>
    </row>
    <row r="16" spans="1:8" x14ac:dyDescent="0.2">
      <c r="A16" s="5" t="s">
        <v>68</v>
      </c>
      <c r="B16" s="10"/>
      <c r="C16" s="20"/>
      <c r="D16" s="20"/>
      <c r="E16" s="20"/>
      <c r="F16" s="20"/>
      <c r="G16" s="20"/>
      <c r="H16" s="20"/>
    </row>
    <row r="17" spans="1:8" ht="15" x14ac:dyDescent="0.2">
      <c r="A17" s="1" t="s">
        <v>19</v>
      </c>
      <c r="B17" s="4">
        <f>'General Info'!C17</f>
        <v>23347</v>
      </c>
      <c r="C17" s="19">
        <v>150000</v>
      </c>
      <c r="D17" s="19">
        <v>0</v>
      </c>
      <c r="E17" s="19">
        <v>0</v>
      </c>
      <c r="F17" s="19">
        <v>0</v>
      </c>
      <c r="G17" s="19">
        <f t="shared" ref="G17:G23" si="1">SUM(C17:F17)</f>
        <v>150000</v>
      </c>
      <c r="H17" s="19">
        <v>7066</v>
      </c>
    </row>
    <row r="18" spans="1:8" ht="15" x14ac:dyDescent="0.2">
      <c r="A18" s="39" t="s">
        <v>20</v>
      </c>
      <c r="B18" s="169">
        <f>'General Info'!C18</f>
        <v>20441</v>
      </c>
      <c r="C18" s="44">
        <v>0</v>
      </c>
      <c r="D18" s="44">
        <v>0</v>
      </c>
      <c r="E18" s="44">
        <v>0</v>
      </c>
      <c r="F18" s="44">
        <v>0</v>
      </c>
      <c r="G18" s="44">
        <f t="shared" si="1"/>
        <v>0</v>
      </c>
      <c r="H18" s="44">
        <v>0</v>
      </c>
    </row>
    <row r="19" spans="1:8" ht="15" x14ac:dyDescent="0.2">
      <c r="A19" s="1" t="s">
        <v>11</v>
      </c>
      <c r="B19" s="4">
        <f>'General Info'!C19</f>
        <v>19674</v>
      </c>
      <c r="C19" s="19">
        <v>0</v>
      </c>
      <c r="D19" s="19">
        <v>0</v>
      </c>
      <c r="E19" s="19">
        <v>0</v>
      </c>
      <c r="F19" s="19">
        <v>0</v>
      </c>
      <c r="G19" s="19">
        <f t="shared" si="1"/>
        <v>0</v>
      </c>
      <c r="H19" s="19">
        <v>0</v>
      </c>
    </row>
    <row r="20" spans="1:8" ht="15" x14ac:dyDescent="0.2">
      <c r="A20" s="39" t="s">
        <v>3</v>
      </c>
      <c r="B20" s="169">
        <f>'General Info'!C20</f>
        <v>14499</v>
      </c>
      <c r="C20" s="44">
        <v>0</v>
      </c>
      <c r="D20" s="44">
        <v>0</v>
      </c>
      <c r="E20" s="44">
        <v>0</v>
      </c>
      <c r="F20" s="44">
        <v>0</v>
      </c>
      <c r="G20" s="44">
        <f t="shared" si="1"/>
        <v>0</v>
      </c>
      <c r="H20" s="44">
        <v>0</v>
      </c>
    </row>
    <row r="21" spans="1:8" ht="15" x14ac:dyDescent="0.2">
      <c r="A21" s="1" t="s">
        <v>4</v>
      </c>
      <c r="B21" s="4">
        <f>'General Info'!C21</f>
        <v>13724</v>
      </c>
      <c r="C21" s="19">
        <v>0</v>
      </c>
      <c r="D21" s="19">
        <v>0</v>
      </c>
      <c r="E21" s="19">
        <v>0</v>
      </c>
      <c r="F21" s="19">
        <v>0</v>
      </c>
      <c r="G21" s="19">
        <f t="shared" si="1"/>
        <v>0</v>
      </c>
      <c r="H21" s="19">
        <v>0</v>
      </c>
    </row>
    <row r="22" spans="1:8" ht="15" x14ac:dyDescent="0.2">
      <c r="A22" s="39" t="s">
        <v>7</v>
      </c>
      <c r="B22" s="169">
        <f>'General Info'!C22</f>
        <v>12503</v>
      </c>
      <c r="C22" s="44">
        <v>0</v>
      </c>
      <c r="D22" s="44">
        <v>0</v>
      </c>
      <c r="E22" s="44">
        <v>0</v>
      </c>
      <c r="F22" s="44">
        <v>0</v>
      </c>
      <c r="G22" s="44">
        <f t="shared" si="1"/>
        <v>0</v>
      </c>
      <c r="H22" s="44">
        <v>0</v>
      </c>
    </row>
    <row r="23" spans="1:8" ht="15" x14ac:dyDescent="0.2">
      <c r="A23" s="1" t="s">
        <v>1</v>
      </c>
      <c r="B23" s="4">
        <f>'General Info'!C23</f>
        <v>11467</v>
      </c>
      <c r="C23" s="19">
        <v>0</v>
      </c>
      <c r="D23" s="19">
        <v>0</v>
      </c>
      <c r="E23" s="19">
        <v>0</v>
      </c>
      <c r="F23" s="19">
        <v>0</v>
      </c>
      <c r="G23" s="19">
        <f t="shared" si="1"/>
        <v>0</v>
      </c>
      <c r="H23" s="19">
        <v>0</v>
      </c>
    </row>
    <row r="24" spans="1:8" ht="15" x14ac:dyDescent="0.2">
      <c r="A24" s="182"/>
      <c r="B24" s="4"/>
      <c r="C24" s="188"/>
      <c r="D24" s="188"/>
      <c r="E24" s="188"/>
      <c r="F24" s="188"/>
      <c r="G24" s="188"/>
      <c r="H24" s="188"/>
    </row>
    <row r="25" spans="1:8" ht="15" x14ac:dyDescent="0.2">
      <c r="A25" s="151" t="s">
        <v>69</v>
      </c>
      <c r="B25" s="10"/>
      <c r="C25" s="20"/>
      <c r="D25" s="20"/>
      <c r="E25" s="20"/>
      <c r="F25" s="20"/>
      <c r="G25" s="20"/>
      <c r="H25" s="20"/>
    </row>
    <row r="26" spans="1:8" s="199" customFormat="1" ht="15" x14ac:dyDescent="0.25">
      <c r="A26" s="190" t="s">
        <v>17</v>
      </c>
      <c r="B26" s="169">
        <f>'General Info'!C26</f>
        <v>8723</v>
      </c>
      <c r="C26" s="197">
        <v>0</v>
      </c>
      <c r="D26" s="197">
        <v>0</v>
      </c>
      <c r="E26" s="197">
        <v>0</v>
      </c>
      <c r="F26" s="197">
        <v>0</v>
      </c>
      <c r="G26" s="44">
        <f t="shared" ref="G26:G33" si="2">SUM(C26:F26)</f>
        <v>0</v>
      </c>
      <c r="H26" s="197">
        <v>0</v>
      </c>
    </row>
    <row r="27" spans="1:8" ht="15" x14ac:dyDescent="0.2">
      <c r="A27" s="1" t="s">
        <v>15</v>
      </c>
      <c r="B27" s="4">
        <f>'General Info'!C27</f>
        <v>8623</v>
      </c>
      <c r="C27" s="19">
        <v>0</v>
      </c>
      <c r="D27" s="19">
        <v>0</v>
      </c>
      <c r="E27" s="19">
        <v>0</v>
      </c>
      <c r="F27" s="19">
        <v>0</v>
      </c>
      <c r="G27" s="19">
        <f t="shared" si="2"/>
        <v>0</v>
      </c>
      <c r="H27" s="19">
        <v>4922</v>
      </c>
    </row>
    <row r="28" spans="1:8" ht="15" x14ac:dyDescent="0.2">
      <c r="A28" s="39" t="s">
        <v>9</v>
      </c>
      <c r="B28" s="169">
        <f>'General Info'!C28</f>
        <v>8459</v>
      </c>
      <c r="C28" s="44">
        <v>0</v>
      </c>
      <c r="D28" s="44">
        <v>0</v>
      </c>
      <c r="E28" s="44">
        <v>0</v>
      </c>
      <c r="F28" s="44">
        <v>0</v>
      </c>
      <c r="G28" s="44">
        <f t="shared" si="2"/>
        <v>0</v>
      </c>
      <c r="H28" s="44">
        <v>0</v>
      </c>
    </row>
    <row r="29" spans="1:8" ht="15" x14ac:dyDescent="0.2">
      <c r="A29" s="1" t="s">
        <v>21</v>
      </c>
      <c r="B29" s="4">
        <f>'General Info'!C29</f>
        <v>7658</v>
      </c>
      <c r="C29" s="19">
        <v>0</v>
      </c>
      <c r="D29" s="19">
        <v>0</v>
      </c>
      <c r="E29" s="19">
        <v>0</v>
      </c>
      <c r="F29" s="19">
        <v>0</v>
      </c>
      <c r="G29" s="19">
        <f t="shared" si="2"/>
        <v>0</v>
      </c>
      <c r="H29" s="19">
        <v>0</v>
      </c>
    </row>
    <row r="30" spans="1:8" ht="15" x14ac:dyDescent="0.2">
      <c r="A30" s="39" t="s">
        <v>5</v>
      </c>
      <c r="B30" s="169">
        <f>'General Info'!C30</f>
        <v>7178</v>
      </c>
      <c r="C30" s="44">
        <v>0</v>
      </c>
      <c r="D30" s="44">
        <v>0</v>
      </c>
      <c r="E30" s="44">
        <v>0</v>
      </c>
      <c r="F30" s="44">
        <v>0</v>
      </c>
      <c r="G30" s="44">
        <f t="shared" si="2"/>
        <v>0</v>
      </c>
      <c r="H30" s="44">
        <v>0</v>
      </c>
    </row>
    <row r="31" spans="1:8" ht="15" x14ac:dyDescent="0.2">
      <c r="A31" s="1" t="s">
        <v>22</v>
      </c>
      <c r="B31" s="4">
        <f>'General Info'!C31</f>
        <v>6809</v>
      </c>
      <c r="C31" s="19">
        <v>0</v>
      </c>
      <c r="D31" s="19">
        <v>0</v>
      </c>
      <c r="E31" s="19">
        <v>0</v>
      </c>
      <c r="F31" s="19">
        <v>0</v>
      </c>
      <c r="G31" s="19">
        <f t="shared" si="2"/>
        <v>0</v>
      </c>
      <c r="H31" s="19">
        <v>0</v>
      </c>
    </row>
    <row r="32" spans="1:8" ht="15" x14ac:dyDescent="0.2">
      <c r="A32" s="39" t="s">
        <v>8</v>
      </c>
      <c r="B32" s="169">
        <f>'General Info'!C32</f>
        <v>4622</v>
      </c>
      <c r="C32" s="44">
        <v>0</v>
      </c>
      <c r="D32" s="44">
        <v>0</v>
      </c>
      <c r="E32" s="44">
        <v>0</v>
      </c>
      <c r="F32" s="44">
        <v>0</v>
      </c>
      <c r="G32" s="44">
        <f t="shared" si="2"/>
        <v>0</v>
      </c>
      <c r="H32" s="44">
        <v>0</v>
      </c>
    </row>
    <row r="33" spans="1:8" ht="15" x14ac:dyDescent="0.2">
      <c r="A33" s="1" t="s">
        <v>13</v>
      </c>
      <c r="B33" s="4">
        <f>'General Info'!C33</f>
        <v>2439</v>
      </c>
      <c r="C33" s="19">
        <v>2400</v>
      </c>
      <c r="D33" s="19">
        <v>0</v>
      </c>
      <c r="E33" s="19">
        <v>0</v>
      </c>
      <c r="F33" s="19">
        <v>0</v>
      </c>
      <c r="G33" s="19">
        <f t="shared" si="2"/>
        <v>2400</v>
      </c>
      <c r="H33" s="19">
        <v>2400</v>
      </c>
    </row>
    <row r="34" spans="1:8" x14ac:dyDescent="0.2">
      <c r="B34" s="4"/>
      <c r="C34" s="19"/>
      <c r="D34" s="19"/>
      <c r="E34" s="19"/>
      <c r="F34" s="19"/>
      <c r="G34" s="19"/>
      <c r="H34" s="19"/>
    </row>
    <row r="35" spans="1:8" ht="15" x14ac:dyDescent="0.25">
      <c r="A35" s="6" t="s">
        <v>71</v>
      </c>
      <c r="B35" s="15">
        <f>'General Info'!C35</f>
        <v>577267</v>
      </c>
      <c r="C35" s="21">
        <f t="shared" ref="C35:H35" si="3">SUM(C5:C33)</f>
        <v>247400</v>
      </c>
      <c r="D35" s="21">
        <f t="shared" si="3"/>
        <v>0</v>
      </c>
      <c r="E35" s="21">
        <f t="shared" si="3"/>
        <v>0</v>
      </c>
      <c r="F35" s="21">
        <f t="shared" si="3"/>
        <v>10000</v>
      </c>
      <c r="G35" s="21">
        <f t="shared" si="3"/>
        <v>257400</v>
      </c>
      <c r="H35" s="21">
        <f t="shared" si="3"/>
        <v>222563</v>
      </c>
    </row>
  </sheetData>
  <mergeCells count="1">
    <mergeCell ref="A1:H1"/>
  </mergeCells>
  <pageMargins left="0.25" right="0.25" top="0.75" bottom="0.75" header="0.3" footer="0.3"/>
  <pageSetup paperSize="5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General Info</vt:lpstr>
      <vt:lpstr>COVID-19</vt:lpstr>
      <vt:lpstr>Outlets</vt:lpstr>
      <vt:lpstr>Staffing</vt:lpstr>
      <vt:lpstr>Expenditures</vt:lpstr>
      <vt:lpstr>Staff Expenditures</vt:lpstr>
      <vt:lpstr>Materials Expenditures</vt:lpstr>
      <vt:lpstr>Library Income</vt:lpstr>
      <vt:lpstr>Capital</vt:lpstr>
      <vt:lpstr>Hours and Use</vt:lpstr>
      <vt:lpstr>Collections</vt:lpstr>
      <vt:lpstr>Downloadables</vt:lpstr>
      <vt:lpstr>Circulation</vt:lpstr>
      <vt:lpstr>Electronic Resources</vt:lpstr>
      <vt:lpstr>Programs</vt:lpstr>
      <vt:lpstr>5 yr Trends</vt:lpstr>
      <vt:lpstr>'COVID-19'!Print_Area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Otto, Jessica</cp:lastModifiedBy>
  <cp:lastPrinted>2023-10-12T17:17:20Z</cp:lastPrinted>
  <dcterms:created xsi:type="dcterms:W3CDTF">2015-03-17T17:12:25Z</dcterms:created>
  <dcterms:modified xsi:type="dcterms:W3CDTF">2023-10-12T19:36:55Z</dcterms:modified>
</cp:coreProperties>
</file>